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G:\Sdílené disky\Ekonomické\VÝROČNÍ ZPRÁVY_ROČNÍ ZÁVĚRKA\VZ_RZ_2024\Výroční zpráva_2024\"/>
    </mc:Choice>
  </mc:AlternateContent>
  <xr:revisionPtr revIDLastSave="0" documentId="13_ncr:1_{45AA46D5-C996-4729-8FD7-C5C2C00D0E2D}" xr6:coauthVersionLast="47" xr6:coauthVersionMax="47" xr10:uidLastSave="{00000000-0000-0000-0000-000000000000}"/>
  <bookViews>
    <workbookView xWindow="-120" yWindow="-120" windowWidth="29040" windowHeight="15840" tabRatio="876" activeTab="12" xr2:uid="{00000000-000D-0000-FFFF-FFFF00000000}"/>
  </bookViews>
  <sheets>
    <sheet name="1" sheetId="79" r:id="rId1"/>
    <sheet name="2" sheetId="77" r:id="rId2"/>
    <sheet name="2a" sheetId="80" r:id="rId3"/>
    <sheet name="2b" sheetId="81" r:id="rId4"/>
    <sheet name="3" sheetId="55" r:id="rId5"/>
    <sheet name="5 " sheetId="121" r:id="rId6"/>
    <sheet name="5.a" sheetId="122" r:id="rId7"/>
    <sheet name="5.b" sheetId="123" r:id="rId8"/>
    <sheet name="5.c" sheetId="124" r:id="rId9"/>
    <sheet name="5.d" sheetId="125" r:id="rId10"/>
    <sheet name="6" sheetId="120" r:id="rId11"/>
    <sheet name="7" sheetId="8" r:id="rId12"/>
    <sheet name="8" sheetId="10" r:id="rId13"/>
    <sheet name="9" sheetId="44" r:id="rId14"/>
    <sheet name="10" sheetId="75" r:id="rId15"/>
    <sheet name="11" sheetId="45" r:id="rId16"/>
    <sheet name="11.a" sheetId="13" r:id="rId17"/>
    <sheet name="11.b" sheetId="14" r:id="rId18"/>
    <sheet name="11.c" sheetId="15" r:id="rId19"/>
    <sheet name="11.d" sheetId="16" r:id="rId20"/>
    <sheet name="11.e" sheetId="17" r:id="rId21"/>
    <sheet name="11.f" sheetId="18" r:id="rId22"/>
    <sheet name="11.g" sheetId="19" r:id="rId23"/>
  </sheets>
  <definedNames>
    <definedName name="_xlnm._FilterDatabase" localSheetId="5" hidden="1">'5 '!$A$1:$I$36</definedName>
    <definedName name="_xlnm.Print_Titles" localSheetId="0">'1'!$5:$5</definedName>
    <definedName name="_xlnm.Print_Titles" localSheetId="1">'2'!$5:$5</definedName>
    <definedName name="_xlnm.Print_Titles" localSheetId="2">'2a'!$5:$5</definedName>
    <definedName name="_xlnm.Print_Titles" localSheetId="3">'2b'!$5:$5</definedName>
    <definedName name="_xlnm.Print_Titles" localSheetId="5">'5 '!$4:$6</definedName>
    <definedName name="_xlnm.Print_Area" localSheetId="0">'1'!$A$1:$E$150</definedName>
    <definedName name="_xlnm.Print_Area" localSheetId="14">'10'!$A$1:$N$69</definedName>
    <definedName name="_xlnm.Print_Area" localSheetId="15">'11'!$A$1:$M$20</definedName>
    <definedName name="_xlnm.Print_Area" localSheetId="16">'11.a'!$A$1:$C$20</definedName>
    <definedName name="_xlnm.Print_Area" localSheetId="17">'11.b'!$A$1:$C$34</definedName>
    <definedName name="_xlnm.Print_Area" localSheetId="18">'11.c'!$A$1:$C$15</definedName>
    <definedName name="_xlnm.Print_Area" localSheetId="19">'11.d'!$A$1:$C$19</definedName>
    <definedName name="_xlnm.Print_Area" localSheetId="20">'11.e'!$A$1:$F$23</definedName>
    <definedName name="_xlnm.Print_Area" localSheetId="21">'11.f'!$A$1:$C$16</definedName>
    <definedName name="_xlnm.Print_Area" localSheetId="22">'11.g'!$A$1:$D$22</definedName>
    <definedName name="_xlnm.Print_Area" localSheetId="1">'2'!$A$1:$E$87</definedName>
    <definedName name="_xlnm.Print_Area" localSheetId="2">'2a'!$A$1:$E$87</definedName>
    <definedName name="_xlnm.Print_Area" localSheetId="3">'2b'!$A$1:$E$87</definedName>
    <definedName name="_xlnm.Print_Area" localSheetId="4">'3'!$A$1:$D$9</definedName>
    <definedName name="_xlnm.Print_Area" localSheetId="5">'5 '!$A$1:$N$62</definedName>
    <definedName name="_xlnm.Print_Area" localSheetId="6">'5.a'!$A$1:$Q$53</definedName>
    <definedName name="_xlnm.Print_Area" localSheetId="7">'5.b'!$A$1:$R$60</definedName>
    <definedName name="_xlnm.Print_Area" localSheetId="8">'5.c'!$A$1:$O$27</definedName>
    <definedName name="_xlnm.Print_Area" localSheetId="9">'5.d'!$A$1:$U$81</definedName>
    <definedName name="_xlnm.Print_Area" localSheetId="10">'6'!$A$1:$I$34</definedName>
    <definedName name="_xlnm.Print_Area" localSheetId="11">'7'!$A$1:$F$31</definedName>
    <definedName name="_xlnm.Print_Area" localSheetId="12">'8'!$A$1:$X$33</definedName>
    <definedName name="_xlnm.Print_Area" localSheetId="13">'9'!$A$1:$M$31</definedName>
    <definedName name="Z_2AF6EA2A_E5C5_45EB_B6C4_875AD1E4E056_.wvu.FilterData" localSheetId="5" hidden="1">'5 '!$A$1:$I$36</definedName>
    <definedName name="Z_2AF6EA2A_E5C5_45EB_B6C4_875AD1E4E056_.wvu.PrintTitles" localSheetId="5" hidden="1">'5 '!$4:$6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10" l="1"/>
  <c r="M67" i="125"/>
  <c r="T67" i="125" s="1"/>
  <c r="T66" i="125" s="1"/>
  <c r="L67" i="125"/>
  <c r="U66" i="125"/>
  <c r="S66" i="125"/>
  <c r="S65" i="125" s="1"/>
  <c r="Q66" i="125"/>
  <c r="O66" i="125"/>
  <c r="M66" i="125"/>
  <c r="M65" i="125" s="1"/>
  <c r="M29" i="121" s="1"/>
  <c r="K66" i="125"/>
  <c r="J66" i="125"/>
  <c r="I66" i="125"/>
  <c r="I65" i="125" s="1"/>
  <c r="H66" i="125"/>
  <c r="U65" i="125"/>
  <c r="T65" i="125"/>
  <c r="Q65" i="125"/>
  <c r="O65" i="125"/>
  <c r="K65" i="125"/>
  <c r="J65" i="125"/>
  <c r="H65" i="125"/>
  <c r="T64" i="125"/>
  <c r="M64" i="125"/>
  <c r="L64" i="125"/>
  <c r="M63" i="125"/>
  <c r="T63" i="125" s="1"/>
  <c r="L63" i="125"/>
  <c r="M62" i="125"/>
  <c r="T62" i="125" s="1"/>
  <c r="L62" i="125"/>
  <c r="P62" i="125" s="1"/>
  <c r="M61" i="125"/>
  <c r="T61" i="125" s="1"/>
  <c r="L61" i="125"/>
  <c r="U60" i="125"/>
  <c r="S60" i="125"/>
  <c r="S59" i="125" s="1"/>
  <c r="Q60" i="125"/>
  <c r="O60" i="125"/>
  <c r="O59" i="125" s="1"/>
  <c r="M60" i="125"/>
  <c r="M59" i="125" s="1"/>
  <c r="K60" i="125"/>
  <c r="J60" i="125"/>
  <c r="J59" i="125" s="1"/>
  <c r="I60" i="125"/>
  <c r="I59" i="125" s="1"/>
  <c r="H60" i="125"/>
  <c r="U59" i="125"/>
  <c r="Q59" i="125"/>
  <c r="K59" i="125"/>
  <c r="H59" i="125"/>
  <c r="T58" i="125"/>
  <c r="M58" i="125"/>
  <c r="L58" i="125"/>
  <c r="M57" i="125"/>
  <c r="T57" i="125" s="1"/>
  <c r="L57" i="125"/>
  <c r="U56" i="125"/>
  <c r="S56" i="125"/>
  <c r="S49" i="125" s="1"/>
  <c r="Q56" i="125"/>
  <c r="O56" i="125"/>
  <c r="M56" i="125"/>
  <c r="K56" i="125"/>
  <c r="J56" i="125"/>
  <c r="I56" i="125"/>
  <c r="H56" i="125"/>
  <c r="T55" i="125"/>
  <c r="P55" i="125"/>
  <c r="M55" i="125"/>
  <c r="L55" i="125"/>
  <c r="T54" i="125"/>
  <c r="T53" i="125" s="1"/>
  <c r="M54" i="125"/>
  <c r="L54" i="125"/>
  <c r="U53" i="125"/>
  <c r="S53" i="125"/>
  <c r="Q53" i="125"/>
  <c r="O53" i="125"/>
  <c r="O49" i="125" s="1"/>
  <c r="M53" i="125"/>
  <c r="L53" i="125"/>
  <c r="K53" i="125"/>
  <c r="J53" i="125"/>
  <c r="I53" i="125"/>
  <c r="H53" i="125"/>
  <c r="H49" i="125" s="1"/>
  <c r="H22" i="121" s="1"/>
  <c r="M52" i="125"/>
  <c r="L52" i="125"/>
  <c r="T51" i="125"/>
  <c r="M51" i="125"/>
  <c r="L51" i="125"/>
  <c r="U50" i="125"/>
  <c r="U49" i="125" s="1"/>
  <c r="S50" i="125"/>
  <c r="Q50" i="125"/>
  <c r="O50" i="125"/>
  <c r="K50" i="125"/>
  <c r="K49" i="125" s="1"/>
  <c r="K22" i="121" s="1"/>
  <c r="J50" i="125"/>
  <c r="I50" i="125"/>
  <c r="H50" i="125"/>
  <c r="Q49" i="125"/>
  <c r="J49" i="125"/>
  <c r="M48" i="125"/>
  <c r="L48" i="125"/>
  <c r="U47" i="125"/>
  <c r="S47" i="125"/>
  <c r="Q47" i="125"/>
  <c r="O47" i="125"/>
  <c r="L47" i="125"/>
  <c r="K47" i="125"/>
  <c r="J47" i="125"/>
  <c r="I47" i="125"/>
  <c r="H47" i="125"/>
  <c r="T46" i="125"/>
  <c r="T45" i="125" s="1"/>
  <c r="M46" i="125"/>
  <c r="M45" i="125" s="1"/>
  <c r="L46" i="125"/>
  <c r="U45" i="125"/>
  <c r="S45" i="125"/>
  <c r="Q45" i="125"/>
  <c r="O45" i="125"/>
  <c r="L45" i="125"/>
  <c r="K45" i="125"/>
  <c r="J45" i="125"/>
  <c r="I45" i="125"/>
  <c r="H45" i="125"/>
  <c r="M44" i="125"/>
  <c r="L44" i="125"/>
  <c r="U43" i="125"/>
  <c r="S43" i="125"/>
  <c r="Q43" i="125"/>
  <c r="O43" i="125"/>
  <c r="L43" i="125"/>
  <c r="K43" i="125"/>
  <c r="J43" i="125"/>
  <c r="I43" i="125"/>
  <c r="H43" i="125"/>
  <c r="T42" i="125"/>
  <c r="T41" i="125" s="1"/>
  <c r="M42" i="125"/>
  <c r="M41" i="125" s="1"/>
  <c r="L42" i="125"/>
  <c r="U41" i="125"/>
  <c r="S41" i="125"/>
  <c r="Q41" i="125"/>
  <c r="O41" i="125"/>
  <c r="L41" i="125"/>
  <c r="K41" i="125"/>
  <c r="J41" i="125"/>
  <c r="I41" i="125"/>
  <c r="H41" i="125"/>
  <c r="M40" i="125"/>
  <c r="L40" i="125"/>
  <c r="U39" i="125"/>
  <c r="S39" i="125"/>
  <c r="Q39" i="125"/>
  <c r="O39" i="125"/>
  <c r="L39" i="125"/>
  <c r="K39" i="125"/>
  <c r="J39" i="125"/>
  <c r="I39" i="125"/>
  <c r="H39" i="125"/>
  <c r="M38" i="125"/>
  <c r="L38" i="125"/>
  <c r="P38" i="125" s="1"/>
  <c r="P37" i="125" s="1"/>
  <c r="U37" i="125"/>
  <c r="S37" i="125"/>
  <c r="Q37" i="125"/>
  <c r="O37" i="125"/>
  <c r="K37" i="125"/>
  <c r="K30" i="125" s="1"/>
  <c r="J37" i="125"/>
  <c r="I37" i="125"/>
  <c r="H37" i="125"/>
  <c r="M36" i="125"/>
  <c r="T36" i="125" s="1"/>
  <c r="L36" i="125"/>
  <c r="P36" i="125" s="1"/>
  <c r="M35" i="125"/>
  <c r="L35" i="125"/>
  <c r="U34" i="125"/>
  <c r="S34" i="125"/>
  <c r="Q34" i="125"/>
  <c r="O34" i="125"/>
  <c r="L34" i="125"/>
  <c r="K34" i="125"/>
  <c r="J34" i="125"/>
  <c r="I34" i="125"/>
  <c r="H34" i="125"/>
  <c r="M33" i="125"/>
  <c r="T33" i="125" s="1"/>
  <c r="L33" i="125"/>
  <c r="M32" i="125"/>
  <c r="T32" i="125" s="1"/>
  <c r="L32" i="125"/>
  <c r="P32" i="125" s="1"/>
  <c r="U31" i="125"/>
  <c r="U30" i="125" s="1"/>
  <c r="S31" i="125"/>
  <c r="S30" i="125" s="1"/>
  <c r="Q31" i="125"/>
  <c r="O31" i="125"/>
  <c r="K31" i="125"/>
  <c r="J31" i="125"/>
  <c r="I31" i="125"/>
  <c r="I30" i="125" s="1"/>
  <c r="I21" i="121" s="1"/>
  <c r="I40" i="121" s="1"/>
  <c r="H31" i="125"/>
  <c r="P29" i="125"/>
  <c r="M29" i="125"/>
  <c r="T29" i="125" s="1"/>
  <c r="L29" i="125"/>
  <c r="M28" i="125"/>
  <c r="T28" i="125" s="1"/>
  <c r="L28" i="125"/>
  <c r="U27" i="125"/>
  <c r="U18" i="125" s="1"/>
  <c r="U69" i="125" s="1"/>
  <c r="S27" i="125"/>
  <c r="Q27" i="125"/>
  <c r="O27" i="125"/>
  <c r="M27" i="125"/>
  <c r="K27" i="125"/>
  <c r="J27" i="125"/>
  <c r="I27" i="125"/>
  <c r="H27" i="125"/>
  <c r="M26" i="125"/>
  <c r="T26" i="125" s="1"/>
  <c r="L26" i="125"/>
  <c r="P26" i="125" s="1"/>
  <c r="M25" i="125"/>
  <c r="L25" i="125"/>
  <c r="M24" i="125"/>
  <c r="T24" i="125" s="1"/>
  <c r="L24" i="125"/>
  <c r="U23" i="125"/>
  <c r="S23" i="125"/>
  <c r="Q23" i="125"/>
  <c r="O23" i="125"/>
  <c r="K23" i="125"/>
  <c r="J23" i="125"/>
  <c r="I23" i="125"/>
  <c r="I18" i="125" s="1"/>
  <c r="I12" i="121" s="1"/>
  <c r="H23" i="125"/>
  <c r="M22" i="125"/>
  <c r="T22" i="125" s="1"/>
  <c r="L22" i="125"/>
  <c r="P22" i="125" s="1"/>
  <c r="M21" i="125"/>
  <c r="L21" i="125"/>
  <c r="P21" i="125" s="1"/>
  <c r="M20" i="125"/>
  <c r="T20" i="125" s="1"/>
  <c r="L20" i="125"/>
  <c r="P20" i="125" s="1"/>
  <c r="U19" i="125"/>
  <c r="S19" i="125"/>
  <c r="Q19" i="125"/>
  <c r="O19" i="125"/>
  <c r="K19" i="125"/>
  <c r="J19" i="125"/>
  <c r="I19" i="125"/>
  <c r="H19" i="125"/>
  <c r="O18" i="125"/>
  <c r="J18" i="125"/>
  <c r="T17" i="125"/>
  <c r="M17" i="125"/>
  <c r="L17" i="125"/>
  <c r="P17" i="125" s="1"/>
  <c r="T16" i="125"/>
  <c r="M16" i="125"/>
  <c r="M14" i="125" s="1"/>
  <c r="L16" i="125"/>
  <c r="P16" i="125" s="1"/>
  <c r="M15" i="125"/>
  <c r="T15" i="125" s="1"/>
  <c r="L15" i="125"/>
  <c r="U14" i="125"/>
  <c r="S14" i="125"/>
  <c r="S6" i="125" s="1"/>
  <c r="S68" i="125" s="1"/>
  <c r="Q14" i="125"/>
  <c r="Q6" i="125" s="1"/>
  <c r="O14" i="125"/>
  <c r="O6" i="125" s="1"/>
  <c r="K14" i="125"/>
  <c r="J14" i="125"/>
  <c r="I14" i="125"/>
  <c r="H14" i="125"/>
  <c r="H6" i="125" s="1"/>
  <c r="H11" i="121" s="1"/>
  <c r="P13" i="125"/>
  <c r="M13" i="125"/>
  <c r="T13" i="125" s="1"/>
  <c r="L13" i="125"/>
  <c r="M12" i="125"/>
  <c r="T12" i="125" s="1"/>
  <c r="L12" i="125"/>
  <c r="P12" i="125" s="1"/>
  <c r="P11" i="125" s="1"/>
  <c r="U11" i="125"/>
  <c r="S11" i="125"/>
  <c r="Q11" i="125"/>
  <c r="O11" i="125"/>
  <c r="M11" i="125"/>
  <c r="K11" i="125"/>
  <c r="J11" i="125"/>
  <c r="I11" i="125"/>
  <c r="H11" i="125"/>
  <c r="M10" i="125"/>
  <c r="T10" i="125" s="1"/>
  <c r="L10" i="125"/>
  <c r="M9" i="125"/>
  <c r="L9" i="125"/>
  <c r="P9" i="125" s="1"/>
  <c r="M8" i="125"/>
  <c r="T8" i="125" s="1"/>
  <c r="L8" i="125"/>
  <c r="P8" i="125" s="1"/>
  <c r="U7" i="125"/>
  <c r="S7" i="125"/>
  <c r="Q7" i="125"/>
  <c r="O7" i="125"/>
  <c r="K7" i="125"/>
  <c r="K6" i="125" s="1"/>
  <c r="K68" i="125" s="1"/>
  <c r="J7" i="125"/>
  <c r="I7" i="125"/>
  <c r="H7" i="125"/>
  <c r="A7" i="125"/>
  <c r="A8" i="125" s="1"/>
  <c r="A9" i="125" s="1"/>
  <c r="A10" i="125" s="1"/>
  <c r="A11" i="125" s="1"/>
  <c r="A13" i="125" s="1"/>
  <c r="A14" i="125" s="1"/>
  <c r="A15" i="125" s="1"/>
  <c r="A16" i="125" s="1"/>
  <c r="A17" i="125" s="1"/>
  <c r="A18" i="125" s="1"/>
  <c r="A19" i="125" s="1"/>
  <c r="A20" i="125" s="1"/>
  <c r="A21" i="125" s="1"/>
  <c r="A23" i="125" s="1"/>
  <c r="A24" i="125" s="1"/>
  <c r="A27" i="125" s="1"/>
  <c r="A28" i="125" s="1"/>
  <c r="A30" i="125" s="1"/>
  <c r="A31" i="125" s="1"/>
  <c r="A32" i="125" s="1"/>
  <c r="A34" i="125" s="1"/>
  <c r="A35" i="125" s="1"/>
  <c r="A37" i="125" s="1"/>
  <c r="A38" i="125" s="1"/>
  <c r="A39" i="125" s="1"/>
  <c r="A40" i="125" s="1"/>
  <c r="A41" i="125" s="1"/>
  <c r="A42" i="125" s="1"/>
  <c r="A43" i="125" s="1"/>
  <c r="A44" i="125" s="1"/>
  <c r="A45" i="125" s="1"/>
  <c r="A46" i="125" s="1"/>
  <c r="A47" i="125" s="1"/>
  <c r="A48" i="125" s="1"/>
  <c r="A49" i="125" s="1"/>
  <c r="A50" i="125" s="1"/>
  <c r="A51" i="125" s="1"/>
  <c r="A52" i="125" s="1"/>
  <c r="A53" i="125" s="1"/>
  <c r="A54" i="125" s="1"/>
  <c r="A55" i="125" s="1"/>
  <c r="A56" i="125" s="1"/>
  <c r="A57" i="125" s="1"/>
  <c r="A58" i="125" s="1"/>
  <c r="A59" i="125" s="1"/>
  <c r="A60" i="125" s="1"/>
  <c r="A61" i="125" s="1"/>
  <c r="A64" i="125" s="1"/>
  <c r="A65" i="125" s="1"/>
  <c r="A66" i="125" s="1"/>
  <c r="A67" i="125" s="1"/>
  <c r="A68" i="125" s="1"/>
  <c r="A69" i="125" s="1"/>
  <c r="A70" i="125" s="1"/>
  <c r="J6" i="125"/>
  <c r="J11" i="121" s="1"/>
  <c r="N18" i="124"/>
  <c r="M18" i="124"/>
  <c r="H18" i="124"/>
  <c r="K16" i="121" s="1"/>
  <c r="G18" i="124"/>
  <c r="F18" i="124"/>
  <c r="I16" i="121" s="1"/>
  <c r="M16" i="121" s="1"/>
  <c r="E18" i="124"/>
  <c r="H16" i="121" s="1"/>
  <c r="L16" i="121" s="1"/>
  <c r="J17" i="124"/>
  <c r="O17" i="124" s="1"/>
  <c r="I17" i="124"/>
  <c r="O16" i="124"/>
  <c r="J16" i="124"/>
  <c r="I16" i="124"/>
  <c r="K16" i="124" s="1"/>
  <c r="A16" i="124"/>
  <c r="A17" i="124" s="1"/>
  <c r="A18" i="124" s="1"/>
  <c r="J15" i="124"/>
  <c r="O15" i="124" s="1"/>
  <c r="I15" i="124"/>
  <c r="J14" i="124"/>
  <c r="O14" i="124" s="1"/>
  <c r="I14" i="124"/>
  <c r="J13" i="124"/>
  <c r="O13" i="124" s="1"/>
  <c r="I13" i="124"/>
  <c r="K13" i="124" s="1"/>
  <c r="J12" i="124"/>
  <c r="O12" i="124" s="1"/>
  <c r="I12" i="124"/>
  <c r="J11" i="124"/>
  <c r="O11" i="124" s="1"/>
  <c r="I11" i="124"/>
  <c r="J10" i="124"/>
  <c r="O10" i="124" s="1"/>
  <c r="I10" i="124"/>
  <c r="J9" i="124"/>
  <c r="O9" i="124" s="1"/>
  <c r="I9" i="124"/>
  <c r="J8" i="124"/>
  <c r="O8" i="124" s="1"/>
  <c r="I8" i="124"/>
  <c r="J7" i="124"/>
  <c r="O7" i="124" s="1"/>
  <c r="I7" i="124"/>
  <c r="K7" i="124" s="1"/>
  <c r="J6" i="124"/>
  <c r="I6" i="124"/>
  <c r="J48" i="123"/>
  <c r="I48" i="123"/>
  <c r="I47" i="123" s="1"/>
  <c r="Q47" i="123"/>
  <c r="O47" i="123"/>
  <c r="N47" i="123"/>
  <c r="M47" i="123"/>
  <c r="L47" i="123"/>
  <c r="H47" i="123"/>
  <c r="G47" i="123"/>
  <c r="F47" i="123"/>
  <c r="E47" i="123"/>
  <c r="E42" i="123" s="1"/>
  <c r="H35" i="121" s="1"/>
  <c r="J46" i="123"/>
  <c r="R46" i="123" s="1"/>
  <c r="I46" i="123"/>
  <c r="J45" i="123"/>
  <c r="R45" i="123" s="1"/>
  <c r="I45" i="123"/>
  <c r="J44" i="123"/>
  <c r="I44" i="123"/>
  <c r="Q43" i="123"/>
  <c r="O43" i="123"/>
  <c r="N43" i="123"/>
  <c r="M43" i="123"/>
  <c r="M42" i="123" s="1"/>
  <c r="L43" i="123"/>
  <c r="L42" i="123" s="1"/>
  <c r="H43" i="123"/>
  <c r="H42" i="123" s="1"/>
  <c r="K35" i="121" s="1"/>
  <c r="K56" i="121" s="1"/>
  <c r="G43" i="123"/>
  <c r="F43" i="123"/>
  <c r="E43" i="123"/>
  <c r="Q42" i="123"/>
  <c r="N42" i="123"/>
  <c r="J41" i="123"/>
  <c r="R41" i="123" s="1"/>
  <c r="I41" i="123"/>
  <c r="I39" i="123" s="1"/>
  <c r="J40" i="123"/>
  <c r="J39" i="123" s="1"/>
  <c r="R39" i="123" s="1"/>
  <c r="I40" i="123"/>
  <c r="Q39" i="123"/>
  <c r="O39" i="123"/>
  <c r="N39" i="123"/>
  <c r="M39" i="123"/>
  <c r="L39" i="123"/>
  <c r="H39" i="123"/>
  <c r="K32" i="121" s="1"/>
  <c r="G39" i="123"/>
  <c r="J32" i="121" s="1"/>
  <c r="F39" i="123"/>
  <c r="I32" i="121" s="1"/>
  <c r="M32" i="121" s="1"/>
  <c r="E39" i="123"/>
  <c r="J38" i="123"/>
  <c r="R38" i="123" s="1"/>
  <c r="I38" i="123"/>
  <c r="J37" i="123"/>
  <c r="R37" i="123" s="1"/>
  <c r="I37" i="123"/>
  <c r="J36" i="123"/>
  <c r="R36" i="123" s="1"/>
  <c r="I36" i="123"/>
  <c r="J35" i="123"/>
  <c r="R35" i="123" s="1"/>
  <c r="I35" i="123"/>
  <c r="J34" i="123"/>
  <c r="R34" i="123" s="1"/>
  <c r="I34" i="123"/>
  <c r="Q33" i="123"/>
  <c r="Q32" i="123" s="1"/>
  <c r="O33" i="123"/>
  <c r="N33" i="123"/>
  <c r="N32" i="123" s="1"/>
  <c r="M33" i="123"/>
  <c r="L33" i="123"/>
  <c r="H33" i="123"/>
  <c r="H32" i="123" s="1"/>
  <c r="H23" i="123" s="1"/>
  <c r="K25" i="121" s="1"/>
  <c r="G33" i="123"/>
  <c r="G32" i="123" s="1"/>
  <c r="F33" i="123"/>
  <c r="F32" i="123" s="1"/>
  <c r="E33" i="123"/>
  <c r="E32" i="123" s="1"/>
  <c r="O32" i="123"/>
  <c r="O23" i="123" s="1"/>
  <c r="M32" i="123"/>
  <c r="L32" i="123"/>
  <c r="J31" i="123"/>
  <c r="R31" i="123" s="1"/>
  <c r="I31" i="123"/>
  <c r="J30" i="123"/>
  <c r="R30" i="123" s="1"/>
  <c r="I30" i="123"/>
  <c r="J29" i="123"/>
  <c r="R29" i="123" s="1"/>
  <c r="I29" i="123"/>
  <c r="J28" i="123"/>
  <c r="R28" i="123" s="1"/>
  <c r="I28" i="123"/>
  <c r="J27" i="123"/>
  <c r="R27" i="123" s="1"/>
  <c r="I27" i="123"/>
  <c r="J26" i="123"/>
  <c r="R26" i="123" s="1"/>
  <c r="I26" i="123"/>
  <c r="I24" i="123" s="1"/>
  <c r="J25" i="123"/>
  <c r="R25" i="123" s="1"/>
  <c r="I25" i="123"/>
  <c r="Q24" i="123"/>
  <c r="O24" i="123"/>
  <c r="N24" i="123"/>
  <c r="N23" i="123" s="1"/>
  <c r="M24" i="123"/>
  <c r="L24" i="123"/>
  <c r="H24" i="123"/>
  <c r="G24" i="123"/>
  <c r="F24" i="123"/>
  <c r="E24" i="123"/>
  <c r="E23" i="123" s="1"/>
  <c r="H25" i="121" s="1"/>
  <c r="J22" i="123"/>
  <c r="R22" i="123" s="1"/>
  <c r="I22" i="123"/>
  <c r="R21" i="123"/>
  <c r="J21" i="123"/>
  <c r="I21" i="123"/>
  <c r="J20" i="123"/>
  <c r="R20" i="123" s="1"/>
  <c r="I20" i="123"/>
  <c r="J19" i="123"/>
  <c r="R19" i="123" s="1"/>
  <c r="I19" i="123"/>
  <c r="J18" i="123"/>
  <c r="R18" i="123" s="1"/>
  <c r="I18" i="123"/>
  <c r="J17" i="123"/>
  <c r="R17" i="123" s="1"/>
  <c r="I17" i="123"/>
  <c r="Q16" i="123"/>
  <c r="O16" i="123"/>
  <c r="N16" i="123"/>
  <c r="N15" i="123" s="1"/>
  <c r="M16" i="123"/>
  <c r="M15" i="123" s="1"/>
  <c r="L16" i="123"/>
  <c r="L15" i="123" s="1"/>
  <c r="H16" i="123"/>
  <c r="H15" i="123" s="1"/>
  <c r="G16" i="123"/>
  <c r="F16" i="123"/>
  <c r="E16" i="123"/>
  <c r="I16" i="123" s="1"/>
  <c r="Q15" i="123"/>
  <c r="O15" i="123"/>
  <c r="G15" i="123"/>
  <c r="F15" i="123"/>
  <c r="E15" i="123"/>
  <c r="J14" i="123"/>
  <c r="R14" i="123" s="1"/>
  <c r="I14" i="123"/>
  <c r="J13" i="123"/>
  <c r="R13" i="123" s="1"/>
  <c r="I13" i="123"/>
  <c r="J12" i="123"/>
  <c r="R12" i="123" s="1"/>
  <c r="I12" i="123"/>
  <c r="J11" i="123"/>
  <c r="I11" i="123"/>
  <c r="I10" i="123" s="1"/>
  <c r="I8" i="123" s="1"/>
  <c r="Q10" i="123"/>
  <c r="O10" i="123"/>
  <c r="O8" i="123" s="1"/>
  <c r="N10" i="123"/>
  <c r="N8" i="123" s="1"/>
  <c r="N7" i="123" s="1"/>
  <c r="M10" i="123"/>
  <c r="M8" i="123" s="1"/>
  <c r="L10" i="123"/>
  <c r="H10" i="123"/>
  <c r="H8" i="123" s="1"/>
  <c r="H7" i="123" s="1"/>
  <c r="G10" i="123"/>
  <c r="G8" i="123" s="1"/>
  <c r="F8" i="123"/>
  <c r="E10" i="123"/>
  <c r="J9" i="123"/>
  <c r="I9" i="123"/>
  <c r="Q8" i="123"/>
  <c r="Q7" i="123" s="1"/>
  <c r="L8" i="123"/>
  <c r="L7" i="123" s="1"/>
  <c r="E8" i="123"/>
  <c r="E7" i="123" s="1"/>
  <c r="A8" i="123"/>
  <c r="A9" i="123" s="1"/>
  <c r="A10" i="123" s="1"/>
  <c r="A11" i="123" s="1"/>
  <c r="A12" i="123" s="1"/>
  <c r="A13" i="123" s="1"/>
  <c r="A14" i="123" s="1"/>
  <c r="A15" i="123" s="1"/>
  <c r="A16" i="123" s="1"/>
  <c r="A17" i="123" s="1"/>
  <c r="A18" i="123" s="1"/>
  <c r="A19" i="123" s="1"/>
  <c r="A20" i="123" s="1"/>
  <c r="A21" i="123" s="1"/>
  <c r="A23" i="123" s="1"/>
  <c r="A24" i="123" s="1"/>
  <c r="A25" i="123" s="1"/>
  <c r="A26" i="123" s="1"/>
  <c r="A27" i="123" s="1"/>
  <c r="A28" i="123" s="1"/>
  <c r="A29" i="123" s="1"/>
  <c r="A30" i="123" s="1"/>
  <c r="A31" i="123" s="1"/>
  <c r="A32" i="123" s="1"/>
  <c r="A33" i="123" s="1"/>
  <c r="A34" i="123" s="1"/>
  <c r="A35" i="123" s="1"/>
  <c r="A36" i="123" s="1"/>
  <c r="A37" i="123" s="1"/>
  <c r="A38" i="123" s="1"/>
  <c r="A39" i="123" s="1"/>
  <c r="A40" i="123" s="1"/>
  <c r="A41" i="123" s="1"/>
  <c r="A42" i="123" s="1"/>
  <c r="A43" i="123" s="1"/>
  <c r="A44" i="123" s="1"/>
  <c r="A45" i="123" s="1"/>
  <c r="A46" i="123" s="1"/>
  <c r="A47" i="123" s="1"/>
  <c r="A48" i="123" s="1"/>
  <c r="A49" i="123" s="1"/>
  <c r="J45" i="122"/>
  <c r="Q45" i="122" s="1"/>
  <c r="Q44" i="122" s="1"/>
  <c r="I45" i="122"/>
  <c r="P44" i="122"/>
  <c r="P40" i="122" s="1"/>
  <c r="M44" i="122"/>
  <c r="L44" i="122"/>
  <c r="K44" i="122"/>
  <c r="H44" i="122"/>
  <c r="H40" i="122" s="1"/>
  <c r="G44" i="122"/>
  <c r="F44" i="122"/>
  <c r="E44" i="122"/>
  <c r="J43" i="122"/>
  <c r="Q43" i="122" s="1"/>
  <c r="I43" i="122"/>
  <c r="J42" i="122"/>
  <c r="Q42" i="122" s="1"/>
  <c r="I42" i="122"/>
  <c r="P41" i="122"/>
  <c r="M41" i="122"/>
  <c r="M40" i="122" s="1"/>
  <c r="L41" i="122"/>
  <c r="K41" i="122"/>
  <c r="K40" i="122" s="1"/>
  <c r="H41" i="122"/>
  <c r="G41" i="122"/>
  <c r="F41" i="122"/>
  <c r="F40" i="122" s="1"/>
  <c r="I34" i="121" s="1"/>
  <c r="I52" i="121" s="1"/>
  <c r="E41" i="122"/>
  <c r="L40" i="122"/>
  <c r="G40" i="122"/>
  <c r="J34" i="121" s="1"/>
  <c r="Q39" i="122"/>
  <c r="N39" i="122"/>
  <c r="J39" i="122"/>
  <c r="I39" i="122"/>
  <c r="Q38" i="122"/>
  <c r="J38" i="122"/>
  <c r="I38" i="122"/>
  <c r="N38" i="122" s="1"/>
  <c r="N37" i="122" s="1"/>
  <c r="P37" i="122"/>
  <c r="M37" i="122"/>
  <c r="L37" i="122"/>
  <c r="K37" i="122"/>
  <c r="J37" i="122"/>
  <c r="H37" i="122"/>
  <c r="G37" i="122"/>
  <c r="J31" i="121" s="1"/>
  <c r="F37" i="122"/>
  <c r="E37" i="122"/>
  <c r="N36" i="122"/>
  <c r="J36" i="122"/>
  <c r="Q36" i="122" s="1"/>
  <c r="I36" i="122"/>
  <c r="Q35" i="122"/>
  <c r="J35" i="122"/>
  <c r="I35" i="122"/>
  <c r="N35" i="122" s="1"/>
  <c r="Q34" i="122"/>
  <c r="J34" i="122"/>
  <c r="I34" i="122"/>
  <c r="N34" i="122" s="1"/>
  <c r="J33" i="122"/>
  <c r="Q33" i="122" s="1"/>
  <c r="I33" i="122"/>
  <c r="J32" i="122"/>
  <c r="I32" i="122"/>
  <c r="Q31" i="122"/>
  <c r="N31" i="122"/>
  <c r="J31" i="122"/>
  <c r="I31" i="122"/>
  <c r="J30" i="122"/>
  <c r="Q30" i="122" s="1"/>
  <c r="I30" i="122"/>
  <c r="J29" i="122"/>
  <c r="Q29" i="122" s="1"/>
  <c r="I29" i="122"/>
  <c r="J28" i="122"/>
  <c r="I28" i="122"/>
  <c r="N28" i="122" s="1"/>
  <c r="Q27" i="122"/>
  <c r="N27" i="122"/>
  <c r="J27" i="122"/>
  <c r="I27" i="122"/>
  <c r="P26" i="122"/>
  <c r="M26" i="122"/>
  <c r="L26" i="122"/>
  <c r="K26" i="122"/>
  <c r="H26" i="122"/>
  <c r="G26" i="122"/>
  <c r="F26" i="122"/>
  <c r="E26" i="122"/>
  <c r="H24" i="121" s="1"/>
  <c r="L24" i="121" s="1"/>
  <c r="J25" i="122"/>
  <c r="Q25" i="122" s="1"/>
  <c r="I25" i="122"/>
  <c r="J24" i="122"/>
  <c r="Q24" i="122" s="1"/>
  <c r="I24" i="122"/>
  <c r="J23" i="122"/>
  <c r="N23" i="122" s="1"/>
  <c r="I23" i="122"/>
  <c r="J22" i="122"/>
  <c r="Q22" i="122" s="1"/>
  <c r="I22" i="122"/>
  <c r="N22" i="122" s="1"/>
  <c r="J21" i="122"/>
  <c r="Q21" i="122" s="1"/>
  <c r="I21" i="122"/>
  <c r="N21" i="122" s="1"/>
  <c r="J20" i="122"/>
  <c r="I20" i="122"/>
  <c r="P19" i="122"/>
  <c r="M19" i="122"/>
  <c r="L19" i="122"/>
  <c r="K19" i="122"/>
  <c r="K7" i="122" s="1"/>
  <c r="H19" i="122"/>
  <c r="K17" i="121" s="1"/>
  <c r="K14" i="121" s="1"/>
  <c r="K51" i="121" s="1"/>
  <c r="G19" i="122"/>
  <c r="F19" i="122"/>
  <c r="E19" i="122"/>
  <c r="H17" i="121" s="1"/>
  <c r="J18" i="122"/>
  <c r="N18" i="122" s="1"/>
  <c r="I18" i="122"/>
  <c r="J17" i="122"/>
  <c r="Q17" i="122" s="1"/>
  <c r="I17" i="122"/>
  <c r="J16" i="122"/>
  <c r="Q16" i="122" s="1"/>
  <c r="I16" i="122"/>
  <c r="J15" i="122"/>
  <c r="Q15" i="122" s="1"/>
  <c r="I15" i="122"/>
  <c r="J14" i="122"/>
  <c r="Q14" i="122" s="1"/>
  <c r="I14" i="122"/>
  <c r="J13" i="122"/>
  <c r="Q13" i="122" s="1"/>
  <c r="I13" i="122"/>
  <c r="N13" i="122" s="1"/>
  <c r="J12" i="122"/>
  <c r="Q12" i="122" s="1"/>
  <c r="I12" i="122"/>
  <c r="J11" i="122"/>
  <c r="Q11" i="122" s="1"/>
  <c r="I11" i="122"/>
  <c r="N11" i="122" s="1"/>
  <c r="Q10" i="122"/>
  <c r="N10" i="122"/>
  <c r="J10" i="122"/>
  <c r="I10" i="122"/>
  <c r="J9" i="122"/>
  <c r="Q9" i="122" s="1"/>
  <c r="I9" i="122"/>
  <c r="P8" i="122"/>
  <c r="P7" i="122" s="1"/>
  <c r="M8" i="122"/>
  <c r="M7" i="122" s="1"/>
  <c r="L8" i="122"/>
  <c r="K8" i="122"/>
  <c r="H8" i="122"/>
  <c r="H7" i="122" s="1"/>
  <c r="H46" i="122" s="1"/>
  <c r="G8" i="122"/>
  <c r="J15" i="121" s="1"/>
  <c r="J14" i="121" s="1"/>
  <c r="F8" i="122"/>
  <c r="I15" i="121" s="1"/>
  <c r="E8" i="122"/>
  <c r="E7" i="122" s="1"/>
  <c r="A7" i="122"/>
  <c r="A8" i="122" s="1"/>
  <c r="A9" i="122" s="1"/>
  <c r="A10" i="122" s="1"/>
  <c r="A11" i="122" s="1"/>
  <c r="A12" i="122" s="1"/>
  <c r="A13" i="122" s="1"/>
  <c r="A14" i="122" s="1"/>
  <c r="A15" i="122" s="1"/>
  <c r="A16" i="122" s="1"/>
  <c r="A18" i="122" s="1"/>
  <c r="A19" i="122" s="1"/>
  <c r="A20" i="122" s="1"/>
  <c r="A22" i="122" s="1"/>
  <c r="A23" i="122" s="1"/>
  <c r="A24" i="122" s="1"/>
  <c r="A25" i="122" s="1"/>
  <c r="A26" i="122" s="1"/>
  <c r="A27" i="122" s="1"/>
  <c r="A28" i="122" s="1"/>
  <c r="A29" i="122" s="1"/>
  <c r="A30" i="122" s="1"/>
  <c r="A31" i="122" s="1"/>
  <c r="A32" i="122" s="1"/>
  <c r="A33" i="122" s="1"/>
  <c r="A34" i="122" s="1"/>
  <c r="A35" i="122" s="1"/>
  <c r="A36" i="122" s="1"/>
  <c r="A37" i="122" s="1"/>
  <c r="A38" i="122" s="1"/>
  <c r="A39" i="122" s="1"/>
  <c r="A40" i="122" s="1"/>
  <c r="A41" i="122" s="1"/>
  <c r="A42" i="122" s="1"/>
  <c r="A43" i="122" s="1"/>
  <c r="A44" i="122" s="1"/>
  <c r="A45" i="122" s="1"/>
  <c r="A46" i="122" s="1"/>
  <c r="K46" i="121"/>
  <c r="K34" i="121"/>
  <c r="K52" i="121" s="1"/>
  <c r="H32" i="121"/>
  <c r="K31" i="121"/>
  <c r="K30" i="121" s="1"/>
  <c r="I31" i="121"/>
  <c r="H31" i="121"/>
  <c r="L31" i="121" s="1"/>
  <c r="K29" i="121"/>
  <c r="J29" i="121"/>
  <c r="I29" i="121"/>
  <c r="H29" i="121"/>
  <c r="M28" i="121"/>
  <c r="K28" i="121"/>
  <c r="J28" i="121"/>
  <c r="I28" i="121"/>
  <c r="I41" i="121" s="1"/>
  <c r="H28" i="121"/>
  <c r="H27" i="121"/>
  <c r="K24" i="121"/>
  <c r="J24" i="121"/>
  <c r="I24" i="121"/>
  <c r="M24" i="121" s="1"/>
  <c r="J22" i="121"/>
  <c r="K21" i="121"/>
  <c r="K40" i="121" s="1"/>
  <c r="J17" i="121"/>
  <c r="I17" i="121"/>
  <c r="J16" i="121"/>
  <c r="K15" i="121"/>
  <c r="G8" i="121"/>
  <c r="G9" i="121" s="1"/>
  <c r="G10" i="121" s="1"/>
  <c r="G11" i="121" s="1"/>
  <c r="G12" i="121" s="1"/>
  <c r="G13" i="121" s="1"/>
  <c r="G14" i="121" s="1"/>
  <c r="G15" i="121" s="1"/>
  <c r="G16" i="121" s="1"/>
  <c r="G17" i="121" s="1"/>
  <c r="G18" i="121" s="1"/>
  <c r="G19" i="121" s="1"/>
  <c r="G20" i="121" s="1"/>
  <c r="G21" i="121" s="1"/>
  <c r="G22" i="121" s="1"/>
  <c r="G23" i="121" s="1"/>
  <c r="G24" i="121" s="1"/>
  <c r="G25" i="121" s="1"/>
  <c r="G26" i="121" s="1"/>
  <c r="G27" i="121" s="1"/>
  <c r="G28" i="121" s="1"/>
  <c r="G29" i="121" s="1"/>
  <c r="G30" i="121" s="1"/>
  <c r="G31" i="121" s="1"/>
  <c r="G32" i="121" s="1"/>
  <c r="G33" i="121" s="1"/>
  <c r="G34" i="121" s="1"/>
  <c r="G35" i="121" s="1"/>
  <c r="G37" i="121" s="1"/>
  <c r="G38" i="121" s="1"/>
  <c r="G39" i="121" s="1"/>
  <c r="G40" i="121" s="1"/>
  <c r="G41" i="121" s="1"/>
  <c r="G42" i="121" s="1"/>
  <c r="G43" i="121" s="1"/>
  <c r="G44" i="121" s="1"/>
  <c r="G45" i="121" s="1"/>
  <c r="G46" i="121" s="1"/>
  <c r="G47" i="121" s="1"/>
  <c r="G48" i="121" s="1"/>
  <c r="G49" i="121" s="1"/>
  <c r="G50" i="121" s="1"/>
  <c r="G51" i="121" s="1"/>
  <c r="G52" i="121" s="1"/>
  <c r="G53" i="121" s="1"/>
  <c r="G54" i="121" s="1"/>
  <c r="G55" i="121" s="1"/>
  <c r="G56" i="121" s="1"/>
  <c r="H56" i="121" l="1"/>
  <c r="H47" i="121"/>
  <c r="E49" i="123"/>
  <c r="L7" i="122"/>
  <c r="L46" i="122"/>
  <c r="N9" i="122"/>
  <c r="H15" i="121"/>
  <c r="H14" i="121" s="1"/>
  <c r="J52" i="121"/>
  <c r="J42" i="121"/>
  <c r="F7" i="122"/>
  <c r="F46" i="122" s="1"/>
  <c r="Q49" i="123"/>
  <c r="R48" i="123"/>
  <c r="R47" i="123" s="1"/>
  <c r="J47" i="123"/>
  <c r="I6" i="125"/>
  <c r="I68" i="125" s="1"/>
  <c r="Q18" i="125"/>
  <c r="Q69" i="125" s="1"/>
  <c r="T21" i="125"/>
  <c r="T19" i="125" s="1"/>
  <c r="M19" i="125"/>
  <c r="M18" i="125" s="1"/>
  <c r="M12" i="121" s="1"/>
  <c r="H18" i="121"/>
  <c r="H55" i="121" s="1"/>
  <c r="J41" i="121"/>
  <c r="N12" i="122"/>
  <c r="N14" i="122"/>
  <c r="Q18" i="122"/>
  <c r="Q8" i="122" s="1"/>
  <c r="Q7" i="122" s="1"/>
  <c r="Q23" i="122"/>
  <c r="M7" i="123"/>
  <c r="G42" i="123"/>
  <c r="J35" i="121" s="1"/>
  <c r="L35" i="121" s="1"/>
  <c r="L47" i="121" s="1"/>
  <c r="K9" i="124"/>
  <c r="K15" i="124"/>
  <c r="S18" i="125"/>
  <c r="S69" i="125" s="1"/>
  <c r="S70" i="125" s="1"/>
  <c r="T31" i="125"/>
  <c r="P51" i="125"/>
  <c r="L50" i="125"/>
  <c r="J46" i="121"/>
  <c r="J41" i="122"/>
  <c r="K23" i="121"/>
  <c r="K41" i="121"/>
  <c r="N17" i="122"/>
  <c r="L17" i="121"/>
  <c r="J30" i="121"/>
  <c r="E40" i="122"/>
  <c r="H34" i="121" s="1"/>
  <c r="L34" i="121" s="1"/>
  <c r="L52" i="121" s="1"/>
  <c r="N43" i="122"/>
  <c r="I15" i="123"/>
  <c r="I7" i="123" s="1"/>
  <c r="I43" i="123"/>
  <c r="I42" i="123" s="1"/>
  <c r="K17" i="124"/>
  <c r="P40" i="125"/>
  <c r="P39" i="125" s="1"/>
  <c r="K45" i="121"/>
  <c r="N49" i="123"/>
  <c r="L23" i="123"/>
  <c r="J69" i="125"/>
  <c r="J12" i="121"/>
  <c r="J44" i="121" s="1"/>
  <c r="P19" i="125"/>
  <c r="T25" i="125"/>
  <c r="M23" i="125"/>
  <c r="K18" i="125"/>
  <c r="M17" i="121"/>
  <c r="I14" i="121"/>
  <c r="I51" i="121" s="1"/>
  <c r="P46" i="122"/>
  <c r="N25" i="122"/>
  <c r="N30" i="122"/>
  <c r="M23" i="123"/>
  <c r="R40" i="123"/>
  <c r="L11" i="125"/>
  <c r="L19" i="125"/>
  <c r="L27" i="125"/>
  <c r="P28" i="125"/>
  <c r="P27" i="125" s="1"/>
  <c r="L37" i="125"/>
  <c r="M37" i="125"/>
  <c r="T38" i="125"/>
  <c r="T37" i="125" s="1"/>
  <c r="P63" i="125"/>
  <c r="P46" i="125"/>
  <c r="P45" i="125" s="1"/>
  <c r="T56" i="125"/>
  <c r="L31" i="125"/>
  <c r="L30" i="125" s="1"/>
  <c r="L21" i="121" s="1"/>
  <c r="L40" i="121" s="1"/>
  <c r="M31" i="125"/>
  <c r="H46" i="121"/>
  <c r="I30" i="121"/>
  <c r="O7" i="123"/>
  <c r="T23" i="125"/>
  <c r="N16" i="122"/>
  <c r="G7" i="122"/>
  <c r="G46" i="122" s="1"/>
  <c r="N42" i="122"/>
  <c r="N41" i="122" s="1"/>
  <c r="G7" i="123"/>
  <c r="Q23" i="123"/>
  <c r="F23" i="123"/>
  <c r="I25" i="121" s="1"/>
  <c r="M25" i="121" s="1"/>
  <c r="M23" i="121" s="1"/>
  <c r="F42" i="123"/>
  <c r="I35" i="121" s="1"/>
  <c r="I47" i="121" s="1"/>
  <c r="O42" i="123"/>
  <c r="O49" i="123" s="1"/>
  <c r="K11" i="124"/>
  <c r="H18" i="125"/>
  <c r="H12" i="121" s="1"/>
  <c r="H10" i="121" s="1"/>
  <c r="P25" i="125"/>
  <c r="H30" i="125"/>
  <c r="H21" i="121" s="1"/>
  <c r="H50" i="121" s="1"/>
  <c r="P33" i="125"/>
  <c r="P31" i="125" s="1"/>
  <c r="P35" i="125"/>
  <c r="P34" i="125" s="1"/>
  <c r="P42" i="125"/>
  <c r="P41" i="125" s="1"/>
  <c r="P44" i="125"/>
  <c r="P43" i="125" s="1"/>
  <c r="I49" i="125"/>
  <c r="I22" i="121" s="1"/>
  <c r="P54" i="125"/>
  <c r="P53" i="125" s="1"/>
  <c r="P58" i="125"/>
  <c r="P64" i="125"/>
  <c r="J51" i="121"/>
  <c r="I45" i="121"/>
  <c r="I20" i="121"/>
  <c r="M46" i="121"/>
  <c r="H49" i="123"/>
  <c r="K18" i="121"/>
  <c r="K55" i="121" s="1"/>
  <c r="R24" i="123"/>
  <c r="L56" i="121"/>
  <c r="J18" i="121"/>
  <c r="J13" i="121" s="1"/>
  <c r="H23" i="121"/>
  <c r="L25" i="121"/>
  <c r="L23" i="121" s="1"/>
  <c r="N29" i="122"/>
  <c r="I26" i="122"/>
  <c r="P15" i="125"/>
  <c r="P14" i="125" s="1"/>
  <c r="L14" i="125"/>
  <c r="M15" i="121"/>
  <c r="M14" i="121" s="1"/>
  <c r="H45" i="121"/>
  <c r="I27" i="121"/>
  <c r="I26" i="121" s="1"/>
  <c r="H30" i="121"/>
  <c r="H26" i="121" s="1"/>
  <c r="M31" i="121"/>
  <c r="M30" i="121" s="1"/>
  <c r="K33" i="121"/>
  <c r="T14" i="125"/>
  <c r="P61" i="125"/>
  <c r="L60" i="125"/>
  <c r="L59" i="125" s="1"/>
  <c r="L28" i="121" s="1"/>
  <c r="K20" i="121"/>
  <c r="K19" i="121" s="1"/>
  <c r="J27" i="121"/>
  <c r="J26" i="121" s="1"/>
  <c r="L42" i="121"/>
  <c r="K42" i="121"/>
  <c r="K46" i="122"/>
  <c r="E46" i="122"/>
  <c r="I8" i="122"/>
  <c r="M46" i="122"/>
  <c r="N15" i="122"/>
  <c r="I19" i="122"/>
  <c r="N20" i="122"/>
  <c r="Q32" i="122"/>
  <c r="Q26" i="122" s="1"/>
  <c r="N32" i="122"/>
  <c r="N40" i="122"/>
  <c r="J44" i="122"/>
  <c r="R11" i="123"/>
  <c r="R10" i="123" s="1"/>
  <c r="J10" i="123"/>
  <c r="J8" i="123" s="1"/>
  <c r="M49" i="123"/>
  <c r="O6" i="124"/>
  <c r="O18" i="124" s="1"/>
  <c r="J18" i="124"/>
  <c r="I54" i="121"/>
  <c r="I42" i="121"/>
  <c r="I33" i="121"/>
  <c r="M34" i="121"/>
  <c r="J47" i="121"/>
  <c r="J56" i="121"/>
  <c r="R44" i="123"/>
  <c r="R43" i="123" s="1"/>
  <c r="J43" i="123"/>
  <c r="J42" i="123" s="1"/>
  <c r="P7" i="125"/>
  <c r="M27" i="121"/>
  <c r="M26" i="121" s="1"/>
  <c r="I37" i="122"/>
  <c r="U6" i="125"/>
  <c r="U68" i="125" s="1"/>
  <c r="U70" i="125" s="1"/>
  <c r="J39" i="121"/>
  <c r="K11" i="121"/>
  <c r="K27" i="121"/>
  <c r="K26" i="121" s="1"/>
  <c r="H41" i="121"/>
  <c r="I46" i="121"/>
  <c r="L32" i="121"/>
  <c r="L30" i="121" s="1"/>
  <c r="H42" i="121"/>
  <c r="H33" i="121"/>
  <c r="K47" i="121"/>
  <c r="J8" i="122"/>
  <c r="Q20" i="122"/>
  <c r="Q19" i="122" s="1"/>
  <c r="J19" i="122"/>
  <c r="I41" i="122"/>
  <c r="R9" i="123"/>
  <c r="G23" i="123"/>
  <c r="J25" i="121" s="1"/>
  <c r="J45" i="121" s="1"/>
  <c r="J33" i="123"/>
  <c r="L49" i="123"/>
  <c r="I69" i="125"/>
  <c r="P24" i="125"/>
  <c r="P23" i="125" s="1"/>
  <c r="L23" i="125"/>
  <c r="L18" i="125" s="1"/>
  <c r="O30" i="125"/>
  <c r="O68" i="125" s="1"/>
  <c r="O70" i="125" s="1"/>
  <c r="T60" i="125"/>
  <c r="T59" i="125" s="1"/>
  <c r="N24" i="122"/>
  <c r="Q28" i="122"/>
  <c r="J26" i="122"/>
  <c r="N33" i="122"/>
  <c r="Q37" i="122"/>
  <c r="Q41" i="122"/>
  <c r="Q40" i="122" s="1"/>
  <c r="I44" i="122"/>
  <c r="N45" i="122"/>
  <c r="N44" i="122" s="1"/>
  <c r="F7" i="123"/>
  <c r="J16" i="123"/>
  <c r="J24" i="123"/>
  <c r="I33" i="123"/>
  <c r="I32" i="123" s="1"/>
  <c r="I23" i="123" s="1"/>
  <c r="O69" i="125"/>
  <c r="T48" i="125"/>
  <c r="T47" i="125" s="1"/>
  <c r="M47" i="125"/>
  <c r="T9" i="125"/>
  <c r="T7" i="125" s="1"/>
  <c r="T6" i="125" s="1"/>
  <c r="M7" i="125"/>
  <c r="M6" i="125" s="1"/>
  <c r="P18" i="125"/>
  <c r="T27" i="125"/>
  <c r="J30" i="125"/>
  <c r="J21" i="121" s="1"/>
  <c r="Q30" i="125"/>
  <c r="T40" i="125"/>
  <c r="T39" i="125" s="1"/>
  <c r="M39" i="125"/>
  <c r="T52" i="125"/>
  <c r="T50" i="125" s="1"/>
  <c r="T49" i="125" s="1"/>
  <c r="M50" i="125"/>
  <c r="M49" i="125" s="1"/>
  <c r="M22" i="121" s="1"/>
  <c r="M45" i="121" s="1"/>
  <c r="P52" i="125"/>
  <c r="P50" i="125" s="1"/>
  <c r="P57" i="125"/>
  <c r="L56" i="125"/>
  <c r="L49" i="125" s="1"/>
  <c r="L22" i="121" s="1"/>
  <c r="P67" i="125"/>
  <c r="P66" i="125" s="1"/>
  <c r="P65" i="125" s="1"/>
  <c r="L66" i="125"/>
  <c r="L65" i="125" s="1"/>
  <c r="L29" i="121" s="1"/>
  <c r="L46" i="121" s="1"/>
  <c r="I18" i="124"/>
  <c r="K8" i="124"/>
  <c r="K10" i="124"/>
  <c r="K12" i="124"/>
  <c r="K14" i="124"/>
  <c r="H68" i="125"/>
  <c r="Q68" i="125"/>
  <c r="P10" i="125"/>
  <c r="L7" i="125"/>
  <c r="T11" i="125"/>
  <c r="T35" i="125"/>
  <c r="T34" i="125" s="1"/>
  <c r="T30" i="125" s="1"/>
  <c r="M34" i="125"/>
  <c r="T44" i="125"/>
  <c r="T43" i="125" s="1"/>
  <c r="M43" i="125"/>
  <c r="P48" i="125"/>
  <c r="P47" i="125" s="1"/>
  <c r="K6" i="124"/>
  <c r="K18" i="124" s="1"/>
  <c r="H23" i="120"/>
  <c r="H22" i="120"/>
  <c r="H21" i="120"/>
  <c r="H20" i="120"/>
  <c r="H19" i="120"/>
  <c r="F18" i="120"/>
  <c r="D18" i="120"/>
  <c r="H18" i="120" s="1"/>
  <c r="H17" i="120"/>
  <c r="H16" i="120"/>
  <c r="H15" i="120"/>
  <c r="H14" i="120"/>
  <c r="F13" i="120"/>
  <c r="D13" i="120"/>
  <c r="I12" i="120"/>
  <c r="H12" i="120"/>
  <c r="H11" i="120"/>
  <c r="H10" i="120"/>
  <c r="H9" i="120"/>
  <c r="H8" i="120"/>
  <c r="H7" i="120"/>
  <c r="H6" i="120"/>
  <c r="F5" i="120"/>
  <c r="D5" i="120"/>
  <c r="H69" i="125" l="1"/>
  <c r="H70" i="125" s="1"/>
  <c r="H54" i="121"/>
  <c r="H53" i="121" s="1"/>
  <c r="I23" i="121"/>
  <c r="I19" i="121" s="1"/>
  <c r="I49" i="123"/>
  <c r="H44" i="121"/>
  <c r="H43" i="121" s="1"/>
  <c r="N8" i="122"/>
  <c r="H51" i="121"/>
  <c r="H49" i="121" s="1"/>
  <c r="H39" i="121"/>
  <c r="H13" i="121"/>
  <c r="H9" i="121" s="1"/>
  <c r="L15" i="121"/>
  <c r="Q46" i="122"/>
  <c r="T18" i="125"/>
  <c r="T69" i="125" s="1"/>
  <c r="J7" i="122"/>
  <c r="J46" i="122" s="1"/>
  <c r="J54" i="121"/>
  <c r="N26" i="122"/>
  <c r="K69" i="125"/>
  <c r="K70" i="125" s="1"/>
  <c r="K12" i="121"/>
  <c r="P56" i="125"/>
  <c r="I70" i="125"/>
  <c r="H52" i="121"/>
  <c r="R42" i="123"/>
  <c r="M35" i="121"/>
  <c r="M33" i="121" s="1"/>
  <c r="I11" i="121"/>
  <c r="I50" i="121" s="1"/>
  <c r="I49" i="121" s="1"/>
  <c r="J23" i="121"/>
  <c r="P6" i="125"/>
  <c r="J10" i="121"/>
  <c r="J9" i="121" s="1"/>
  <c r="H20" i="121"/>
  <c r="H19" i="121" s="1"/>
  <c r="H40" i="121"/>
  <c r="L33" i="121"/>
  <c r="P60" i="125"/>
  <c r="P59" i="125" s="1"/>
  <c r="L14" i="121"/>
  <c r="L51" i="121" s="1"/>
  <c r="J33" i="121"/>
  <c r="M30" i="125"/>
  <c r="M21" i="121" s="1"/>
  <c r="M40" i="121" s="1"/>
  <c r="Q70" i="125"/>
  <c r="J68" i="125"/>
  <c r="J70" i="125" s="1"/>
  <c r="J40" i="122"/>
  <c r="I56" i="121"/>
  <c r="L69" i="125"/>
  <c r="L12" i="121"/>
  <c r="T68" i="125"/>
  <c r="M51" i="121"/>
  <c r="P30" i="125"/>
  <c r="J15" i="123"/>
  <c r="J7" i="123" s="1"/>
  <c r="R16" i="123"/>
  <c r="R15" i="123" s="1"/>
  <c r="J43" i="121"/>
  <c r="R33" i="123"/>
  <c r="R32" i="123" s="1"/>
  <c r="R23" i="123" s="1"/>
  <c r="J32" i="123"/>
  <c r="K39" i="121"/>
  <c r="K38" i="121" s="1"/>
  <c r="K50" i="121"/>
  <c r="K49" i="121" s="1"/>
  <c r="F49" i="123"/>
  <c r="I18" i="121"/>
  <c r="L41" i="121"/>
  <c r="L27" i="121"/>
  <c r="L26" i="121" s="1"/>
  <c r="I10" i="121"/>
  <c r="J55" i="121"/>
  <c r="J23" i="123"/>
  <c r="I40" i="122"/>
  <c r="M47" i="121"/>
  <c r="M56" i="121"/>
  <c r="L6" i="125"/>
  <c r="L45" i="121"/>
  <c r="M11" i="121"/>
  <c r="M69" i="125"/>
  <c r="M42" i="121"/>
  <c r="M52" i="121"/>
  <c r="P49" i="125"/>
  <c r="P69" i="125" s="1"/>
  <c r="J40" i="121"/>
  <c r="J38" i="121" s="1"/>
  <c r="J50" i="121"/>
  <c r="J49" i="121" s="1"/>
  <c r="J20" i="121"/>
  <c r="J19" i="121" s="1"/>
  <c r="R8" i="123"/>
  <c r="L20" i="121"/>
  <c r="L19" i="121" s="1"/>
  <c r="K13" i="121"/>
  <c r="N19" i="122"/>
  <c r="I7" i="122"/>
  <c r="I46" i="122" s="1"/>
  <c r="M54" i="121"/>
  <c r="G49" i="123"/>
  <c r="L18" i="121"/>
  <c r="L55" i="121" s="1"/>
  <c r="M41" i="121"/>
  <c r="H5" i="120"/>
  <c r="H13" i="120"/>
  <c r="T70" i="125" l="1"/>
  <c r="H48" i="121"/>
  <c r="N7" i="122"/>
  <c r="N46" i="122" s="1"/>
  <c r="H38" i="121"/>
  <c r="H37" i="121" s="1"/>
  <c r="K44" i="121"/>
  <c r="K43" i="121" s="1"/>
  <c r="K37" i="121" s="1"/>
  <c r="K54" i="121"/>
  <c r="K53" i="121" s="1"/>
  <c r="I39" i="121"/>
  <c r="I38" i="121" s="1"/>
  <c r="K10" i="121"/>
  <c r="M20" i="121"/>
  <c r="M19" i="121" s="1"/>
  <c r="M68" i="125"/>
  <c r="M70" i="125" s="1"/>
  <c r="H8" i="121"/>
  <c r="H7" i="121" s="1"/>
  <c r="J53" i="121"/>
  <c r="P68" i="125"/>
  <c r="P70" i="125" s="1"/>
  <c r="K48" i="121"/>
  <c r="R7" i="123"/>
  <c r="R49" i="123" s="1"/>
  <c r="M50" i="121"/>
  <c r="M49" i="121" s="1"/>
  <c r="M39" i="121"/>
  <c r="M38" i="121" s="1"/>
  <c r="M10" i="121"/>
  <c r="J8" i="121"/>
  <c r="J7" i="121" s="1"/>
  <c r="K9" i="121"/>
  <c r="K8" i="121" s="1"/>
  <c r="K7" i="121" s="1"/>
  <c r="J49" i="123"/>
  <c r="L68" i="125"/>
  <c r="L70" i="125" s="1"/>
  <c r="L11" i="121"/>
  <c r="J48" i="121"/>
  <c r="L54" i="121"/>
  <c r="L53" i="121" s="1"/>
  <c r="L44" i="121"/>
  <c r="L43" i="121" s="1"/>
  <c r="J37" i="121"/>
  <c r="L13" i="121"/>
  <c r="I55" i="121"/>
  <c r="I53" i="121" s="1"/>
  <c r="I48" i="121" s="1"/>
  <c r="M18" i="121"/>
  <c r="I44" i="121"/>
  <c r="I43" i="121" s="1"/>
  <c r="I13" i="121"/>
  <c r="I9" i="121" s="1"/>
  <c r="I8" i="121" s="1"/>
  <c r="I7" i="121" s="1"/>
  <c r="D8" i="77"/>
  <c r="E8" i="77"/>
  <c r="D9" i="77"/>
  <c r="E9" i="77"/>
  <c r="D10" i="77"/>
  <c r="E10" i="77"/>
  <c r="D11" i="77"/>
  <c r="E11" i="77"/>
  <c r="D12" i="77"/>
  <c r="E12" i="77"/>
  <c r="D13" i="77"/>
  <c r="E13" i="77"/>
  <c r="D15" i="77"/>
  <c r="E15" i="77"/>
  <c r="D16" i="77"/>
  <c r="E16" i="77"/>
  <c r="D17" i="77"/>
  <c r="E17" i="77"/>
  <c r="D19" i="77"/>
  <c r="E19" i="77"/>
  <c r="D20" i="77"/>
  <c r="E20" i="77"/>
  <c r="D21" i="77"/>
  <c r="E21" i="77"/>
  <c r="D22" i="77"/>
  <c r="E22" i="77"/>
  <c r="D23" i="77"/>
  <c r="E23" i="77"/>
  <c r="D25" i="77"/>
  <c r="E25" i="77"/>
  <c r="D27" i="77"/>
  <c r="E27" i="77"/>
  <c r="D28" i="77"/>
  <c r="E28" i="77"/>
  <c r="D29" i="77"/>
  <c r="E29" i="77"/>
  <c r="D30" i="77"/>
  <c r="E30" i="77"/>
  <c r="D31" i="77"/>
  <c r="E31" i="77"/>
  <c r="D32" i="77"/>
  <c r="E32" i="77"/>
  <c r="D33" i="77"/>
  <c r="E33" i="77"/>
  <c r="D35" i="77"/>
  <c r="E35" i="77"/>
  <c r="D36" i="77"/>
  <c r="E36" i="77"/>
  <c r="D37" i="77"/>
  <c r="E37" i="77"/>
  <c r="D38" i="77"/>
  <c r="E38" i="77"/>
  <c r="D39" i="77"/>
  <c r="E39" i="77"/>
  <c r="D41" i="77"/>
  <c r="E41" i="77"/>
  <c r="D43" i="77"/>
  <c r="E43" i="77"/>
  <c r="D46" i="77"/>
  <c r="E46" i="77"/>
  <c r="D50" i="77"/>
  <c r="E50" i="77"/>
  <c r="D52" i="77"/>
  <c r="E52" i="77"/>
  <c r="D53" i="77"/>
  <c r="E53" i="77"/>
  <c r="D54" i="77"/>
  <c r="E54" i="77"/>
  <c r="I37" i="121" l="1"/>
  <c r="L50" i="121"/>
  <c r="L49" i="121" s="1"/>
  <c r="L48" i="121" s="1"/>
  <c r="L10" i="121"/>
  <c r="L9" i="121" s="1"/>
  <c r="L8" i="121" s="1"/>
  <c r="L7" i="121" s="1"/>
  <c r="L39" i="121"/>
  <c r="L38" i="121" s="1"/>
  <c r="L37" i="121" s="1"/>
  <c r="M55" i="121"/>
  <c r="M53" i="121" s="1"/>
  <c r="M48" i="121" s="1"/>
  <c r="M44" i="121"/>
  <c r="M43" i="121" s="1"/>
  <c r="M37" i="121" s="1"/>
  <c r="M13" i="121"/>
  <c r="M9" i="121" s="1"/>
  <c r="M8" i="121" s="1"/>
  <c r="M7" i="121" s="1"/>
  <c r="E16" i="79"/>
  <c r="D23" i="17" l="1"/>
  <c r="H7" i="44" l="1"/>
  <c r="E7" i="44"/>
  <c r="E28" i="44" s="1"/>
  <c r="I7" i="44"/>
  <c r="A8" i="8"/>
  <c r="A9" i="8" s="1"/>
  <c r="A10" i="8" s="1"/>
  <c r="A11" i="8" s="1"/>
  <c r="A12" i="8" s="1"/>
  <c r="A13" i="8" s="1"/>
  <c r="A14" i="8" s="1"/>
  <c r="A15" i="8" s="1"/>
  <c r="A16" i="8" s="1"/>
  <c r="A17" i="8" s="1"/>
  <c r="A18" i="8" s="1"/>
  <c r="A19" i="8" s="1"/>
  <c r="A20" i="8" s="1"/>
  <c r="A21" i="8" s="1"/>
  <c r="A22" i="8" s="1"/>
  <c r="A23" i="8" s="1"/>
  <c r="A24" i="8" s="1"/>
  <c r="A25" i="8" s="1"/>
  <c r="E13" i="17"/>
  <c r="K26" i="10"/>
  <c r="L24" i="10"/>
  <c r="K24" i="10"/>
  <c r="H28" i="10"/>
  <c r="H33" i="10" s="1"/>
  <c r="K22" i="10"/>
  <c r="F8" i="8"/>
  <c r="F7" i="8"/>
  <c r="F6" i="8"/>
  <c r="I62" i="75"/>
  <c r="M62" i="75" s="1"/>
  <c r="L62" i="75"/>
  <c r="N62" i="75" s="1"/>
  <c r="E72" i="77"/>
  <c r="D72" i="77"/>
  <c r="E71" i="77"/>
  <c r="D71" i="77"/>
  <c r="E68" i="77"/>
  <c r="D68" i="77"/>
  <c r="E67" i="77"/>
  <c r="D67" i="77"/>
  <c r="G67" i="77" s="1"/>
  <c r="E66" i="77"/>
  <c r="D66" i="77"/>
  <c r="E65" i="77"/>
  <c r="D65" i="77"/>
  <c r="E64" i="77"/>
  <c r="D64" i="77"/>
  <c r="E62" i="77"/>
  <c r="D62" i="77"/>
  <c r="E61" i="77"/>
  <c r="D61" i="77"/>
  <c r="E60" i="77"/>
  <c r="D60" i="77"/>
  <c r="G60" i="77" s="1"/>
  <c r="E59" i="77"/>
  <c r="D59" i="77"/>
  <c r="E58" i="77"/>
  <c r="D58" i="77"/>
  <c r="E57" i="77"/>
  <c r="D57" i="77"/>
  <c r="E55" i="77"/>
  <c r="D55" i="77"/>
  <c r="G53" i="77"/>
  <c r="E49" i="77"/>
  <c r="G50" i="77"/>
  <c r="E45" i="77"/>
  <c r="E42" i="77"/>
  <c r="D42" i="77"/>
  <c r="G38" i="77"/>
  <c r="G36" i="77"/>
  <c r="G33" i="77"/>
  <c r="G32" i="77"/>
  <c r="G31" i="77"/>
  <c r="G30" i="77"/>
  <c r="G28" i="77"/>
  <c r="E24" i="77"/>
  <c r="D24" i="77"/>
  <c r="G23" i="77"/>
  <c r="G11" i="77"/>
  <c r="E94" i="79"/>
  <c r="D94" i="79"/>
  <c r="E8" i="79"/>
  <c r="D8" i="79"/>
  <c r="E98" i="79"/>
  <c r="C15" i="14"/>
  <c r="K14" i="44"/>
  <c r="L14" i="44" s="1"/>
  <c r="K9" i="44"/>
  <c r="L9" i="44" s="1"/>
  <c r="K8" i="44"/>
  <c r="L8" i="44" s="1"/>
  <c r="I35" i="10"/>
  <c r="F24" i="8"/>
  <c r="F23" i="8"/>
  <c r="F22" i="8"/>
  <c r="F21" i="8"/>
  <c r="F20" i="8"/>
  <c r="F19" i="8"/>
  <c r="F18" i="8"/>
  <c r="F17" i="8"/>
  <c r="F16" i="8"/>
  <c r="F15" i="8"/>
  <c r="F14" i="8"/>
  <c r="F13" i="8"/>
  <c r="F12" i="8"/>
  <c r="F11" i="8"/>
  <c r="F10" i="8"/>
  <c r="D89" i="79"/>
  <c r="E142" i="79"/>
  <c r="D142" i="79"/>
  <c r="E89" i="79"/>
  <c r="D98" i="79"/>
  <c r="W14" i="10"/>
  <c r="X14" i="10"/>
  <c r="X13" i="10"/>
  <c r="W13" i="10"/>
  <c r="X12" i="10"/>
  <c r="W12" i="10"/>
  <c r="X11" i="10"/>
  <c r="W11" i="10"/>
  <c r="X10" i="10"/>
  <c r="W10" i="10"/>
  <c r="E15" i="10"/>
  <c r="F35" i="10"/>
  <c r="G71" i="80"/>
  <c r="G62" i="80"/>
  <c r="G61" i="80"/>
  <c r="G60" i="80"/>
  <c r="G55" i="80"/>
  <c r="G72" i="81"/>
  <c r="G71" i="81"/>
  <c r="G68" i="81"/>
  <c r="G67" i="81"/>
  <c r="G66" i="81"/>
  <c r="G65" i="81"/>
  <c r="G64" i="81"/>
  <c r="G62" i="81"/>
  <c r="G61" i="81"/>
  <c r="G60" i="81"/>
  <c r="G59" i="81"/>
  <c r="G58" i="81"/>
  <c r="G57" i="81"/>
  <c r="G55" i="81"/>
  <c r="G54" i="81"/>
  <c r="G53" i="81"/>
  <c r="G52" i="81"/>
  <c r="G50" i="81"/>
  <c r="G8" i="80"/>
  <c r="G9" i="80"/>
  <c r="G10" i="80"/>
  <c r="G11" i="80"/>
  <c r="G12" i="80"/>
  <c r="G13" i="80"/>
  <c r="G19" i="80"/>
  <c r="G20" i="80"/>
  <c r="G22" i="80"/>
  <c r="G30" i="80"/>
  <c r="G33" i="80"/>
  <c r="G46" i="80"/>
  <c r="G8" i="81"/>
  <c r="G9" i="81"/>
  <c r="G10" i="81"/>
  <c r="G11" i="81"/>
  <c r="G12" i="81"/>
  <c r="G13" i="81"/>
  <c r="G15" i="81"/>
  <c r="G16" i="81"/>
  <c r="G17" i="81"/>
  <c r="G19" i="81"/>
  <c r="G20" i="81"/>
  <c r="G21" i="81"/>
  <c r="G22" i="81"/>
  <c r="G23" i="81"/>
  <c r="G25" i="81"/>
  <c r="G27" i="81"/>
  <c r="G28" i="81"/>
  <c r="G29" i="81"/>
  <c r="G30" i="81"/>
  <c r="G31" i="81"/>
  <c r="G32" i="81"/>
  <c r="G33" i="81"/>
  <c r="G35" i="81"/>
  <c r="G36" i="81"/>
  <c r="G37" i="81"/>
  <c r="G38" i="81"/>
  <c r="G39" i="81"/>
  <c r="G41" i="81"/>
  <c r="G43" i="81"/>
  <c r="G46" i="81"/>
  <c r="E70" i="81"/>
  <c r="D70" i="81"/>
  <c r="E63" i="81"/>
  <c r="D63" i="81"/>
  <c r="E56" i="81"/>
  <c r="D56" i="81"/>
  <c r="G56" i="81" s="1"/>
  <c r="E51" i="81"/>
  <c r="D51" i="81"/>
  <c r="E49" i="81"/>
  <c r="D49" i="81"/>
  <c r="G49" i="81" s="1"/>
  <c r="E45" i="81"/>
  <c r="D45" i="81"/>
  <c r="G45" i="81" s="1"/>
  <c r="E42" i="81"/>
  <c r="D42" i="81"/>
  <c r="E40" i="81"/>
  <c r="D40" i="81"/>
  <c r="E34" i="81"/>
  <c r="D34" i="81"/>
  <c r="G34" i="81" s="1"/>
  <c r="E26" i="81"/>
  <c r="G26" i="81" s="1"/>
  <c r="D26" i="81"/>
  <c r="E24" i="81"/>
  <c r="D24" i="81"/>
  <c r="G24" i="81" s="1"/>
  <c r="E18" i="81"/>
  <c r="D18" i="81"/>
  <c r="E14" i="81"/>
  <c r="D14" i="81"/>
  <c r="E7" i="81"/>
  <c r="D7" i="81"/>
  <c r="D70" i="80"/>
  <c r="D49" i="80"/>
  <c r="E45" i="80"/>
  <c r="D45" i="80"/>
  <c r="E42" i="80"/>
  <c r="D24" i="80"/>
  <c r="E7" i="80"/>
  <c r="D7" i="80"/>
  <c r="E138" i="79"/>
  <c r="D138" i="79"/>
  <c r="E114" i="79"/>
  <c r="D114" i="79"/>
  <c r="E106" i="79"/>
  <c r="D106" i="79"/>
  <c r="E104" i="79"/>
  <c r="D104" i="79"/>
  <c r="E85" i="79"/>
  <c r="D85" i="79"/>
  <c r="E77" i="79"/>
  <c r="D77" i="79"/>
  <c r="E57" i="79"/>
  <c r="D57" i="79"/>
  <c r="E47" i="79"/>
  <c r="D47" i="79"/>
  <c r="E34" i="79"/>
  <c r="D34" i="79"/>
  <c r="E27" i="79"/>
  <c r="D27" i="79"/>
  <c r="D16" i="79"/>
  <c r="G22" i="10"/>
  <c r="L32" i="10"/>
  <c r="K32" i="10"/>
  <c r="L31" i="10"/>
  <c r="K31" i="10"/>
  <c r="M31" i="10" s="1"/>
  <c r="G31" i="10"/>
  <c r="L30" i="10"/>
  <c r="L29" i="10"/>
  <c r="K29" i="10"/>
  <c r="G29" i="10"/>
  <c r="F28" i="10"/>
  <c r="F34" i="10" s="1"/>
  <c r="E28" i="10"/>
  <c r="E33" i="10" s="1"/>
  <c r="L27" i="10"/>
  <c r="K27" i="10"/>
  <c r="M27" i="10" s="1"/>
  <c r="G27" i="10"/>
  <c r="L26" i="10"/>
  <c r="G26" i="10"/>
  <c r="L25" i="10"/>
  <c r="K25" i="10"/>
  <c r="G25" i="10"/>
  <c r="G24" i="10"/>
  <c r="L23" i="10"/>
  <c r="K23" i="10"/>
  <c r="G23" i="10"/>
  <c r="L22" i="10"/>
  <c r="V15" i="10"/>
  <c r="U15" i="10"/>
  <c r="T15" i="10"/>
  <c r="S15" i="10"/>
  <c r="R15" i="10"/>
  <c r="Q15" i="10"/>
  <c r="P15" i="10"/>
  <c r="O15" i="10"/>
  <c r="N15" i="10"/>
  <c r="M15" i="10"/>
  <c r="L15" i="10"/>
  <c r="K15" i="10"/>
  <c r="J15" i="10"/>
  <c r="I15" i="10"/>
  <c r="H15" i="10"/>
  <c r="G15" i="10"/>
  <c r="F15" i="10"/>
  <c r="K64" i="75"/>
  <c r="H64" i="75"/>
  <c r="G64" i="75"/>
  <c r="F64" i="75"/>
  <c r="C64" i="75"/>
  <c r="L63" i="75"/>
  <c r="N63" i="75" s="1"/>
  <c r="I63" i="75"/>
  <c r="M63" i="75" s="1"/>
  <c r="L61" i="75"/>
  <c r="N61" i="75" s="1"/>
  <c r="I61" i="75"/>
  <c r="M61" i="75" s="1"/>
  <c r="L60" i="75"/>
  <c r="N60" i="75" s="1"/>
  <c r="I60" i="75"/>
  <c r="M60" i="75" s="1"/>
  <c r="L59" i="75"/>
  <c r="N59" i="75" s="1"/>
  <c r="I59" i="75"/>
  <c r="M59" i="75" s="1"/>
  <c r="L58" i="75"/>
  <c r="N58" i="75" s="1"/>
  <c r="I58" i="75"/>
  <c r="M58" i="75" s="1"/>
  <c r="L57" i="75"/>
  <c r="N57" i="75" s="1"/>
  <c r="I57" i="75"/>
  <c r="M57" i="75" s="1"/>
  <c r="L56" i="75"/>
  <c r="N56" i="75" s="1"/>
  <c r="E64" i="75"/>
  <c r="D64" i="75"/>
  <c r="L55" i="75"/>
  <c r="N55" i="75" s="1"/>
  <c r="I55" i="75"/>
  <c r="M55" i="75" s="1"/>
  <c r="L54" i="75"/>
  <c r="N54" i="75"/>
  <c r="I54" i="75"/>
  <c r="M54" i="75" s="1"/>
  <c r="L53" i="75"/>
  <c r="N53" i="75" s="1"/>
  <c r="I53" i="75"/>
  <c r="M53" i="75" s="1"/>
  <c r="L52" i="75"/>
  <c r="N52" i="75" s="1"/>
  <c r="I52" i="75"/>
  <c r="M52" i="75" s="1"/>
  <c r="L51" i="75"/>
  <c r="N51" i="75" s="1"/>
  <c r="I51" i="75"/>
  <c r="M51" i="75" s="1"/>
  <c r="L50" i="75"/>
  <c r="N50" i="75" s="1"/>
  <c r="I50" i="75"/>
  <c r="M50" i="75" s="1"/>
  <c r="L49" i="75"/>
  <c r="N49" i="75" s="1"/>
  <c r="I49" i="75"/>
  <c r="M49" i="75" s="1"/>
  <c r="L48" i="75"/>
  <c r="N48" i="75" s="1"/>
  <c r="I48" i="75"/>
  <c r="M48" i="75" s="1"/>
  <c r="L47" i="75"/>
  <c r="N47" i="75" s="1"/>
  <c r="I47" i="75"/>
  <c r="M47" i="75" s="1"/>
  <c r="L46" i="75"/>
  <c r="N46" i="75" s="1"/>
  <c r="I46" i="75"/>
  <c r="M46" i="75" s="1"/>
  <c r="L45" i="75"/>
  <c r="N45" i="75" s="1"/>
  <c r="I45" i="75"/>
  <c r="M45" i="75" s="1"/>
  <c r="L44" i="75"/>
  <c r="N44" i="75" s="1"/>
  <c r="I44" i="75"/>
  <c r="M44" i="75" s="1"/>
  <c r="L43" i="75"/>
  <c r="N43" i="75" s="1"/>
  <c r="I43" i="75"/>
  <c r="M43" i="75" s="1"/>
  <c r="L42" i="75"/>
  <c r="I42" i="75"/>
  <c r="M42" i="75" s="1"/>
  <c r="L41" i="75"/>
  <c r="N41" i="75" s="1"/>
  <c r="I41" i="75"/>
  <c r="M41" i="75" s="1"/>
  <c r="L40" i="75"/>
  <c r="N40" i="75" s="1"/>
  <c r="I40" i="75"/>
  <c r="M40" i="75" s="1"/>
  <c r="L39" i="75"/>
  <c r="N39" i="75" s="1"/>
  <c r="I39" i="75"/>
  <c r="A39" i="75"/>
  <c r="A40" i="75"/>
  <c r="A41" i="75" s="1"/>
  <c r="A42" i="75" s="1"/>
  <c r="A43" i="75" s="1"/>
  <c r="A44" i="75" s="1"/>
  <c r="A45" i="75" s="1"/>
  <c r="A46" i="75" s="1"/>
  <c r="A47" i="75" s="1"/>
  <c r="A48" i="75" s="1"/>
  <c r="A49" i="75" s="1"/>
  <c r="A50" i="75" s="1"/>
  <c r="A51" i="75" s="1"/>
  <c r="A52" i="75" s="1"/>
  <c r="A53" i="75" s="1"/>
  <c r="A54" i="75" s="1"/>
  <c r="A55" i="75" s="1"/>
  <c r="A56" i="75" s="1"/>
  <c r="A57" i="75" s="1"/>
  <c r="A58" i="75" s="1"/>
  <c r="A59" i="75" s="1"/>
  <c r="A60" i="75" s="1"/>
  <c r="A61" i="75" s="1"/>
  <c r="A62" i="75" s="1"/>
  <c r="A63" i="75" s="1"/>
  <c r="A64" i="75" s="1"/>
  <c r="L38" i="75"/>
  <c r="I38" i="75"/>
  <c r="M38" i="75"/>
  <c r="K25" i="75"/>
  <c r="J25" i="75"/>
  <c r="H25" i="75"/>
  <c r="G25" i="75"/>
  <c r="F25" i="75"/>
  <c r="E25" i="75"/>
  <c r="D25" i="75"/>
  <c r="C25" i="75"/>
  <c r="L24" i="75"/>
  <c r="N24" i="75" s="1"/>
  <c r="I24" i="75"/>
  <c r="M24" i="75" s="1"/>
  <c r="L23" i="75"/>
  <c r="N23" i="75" s="1"/>
  <c r="I23" i="75"/>
  <c r="M23" i="75" s="1"/>
  <c r="L22" i="75"/>
  <c r="N22" i="75" s="1"/>
  <c r="I22" i="75"/>
  <c r="M22" i="75" s="1"/>
  <c r="L21" i="75"/>
  <c r="N21" i="75" s="1"/>
  <c r="I21" i="75"/>
  <c r="M21" i="75" s="1"/>
  <c r="L20" i="75"/>
  <c r="N20" i="75" s="1"/>
  <c r="I20" i="75"/>
  <c r="M20" i="75" s="1"/>
  <c r="L19" i="75"/>
  <c r="N19" i="75" s="1"/>
  <c r="I19" i="75"/>
  <c r="M19" i="75" s="1"/>
  <c r="L18" i="75"/>
  <c r="N18" i="75" s="1"/>
  <c r="I18" i="75"/>
  <c r="M18" i="75" s="1"/>
  <c r="L17" i="75"/>
  <c r="N17" i="75" s="1"/>
  <c r="I17" i="75"/>
  <c r="M17" i="75" s="1"/>
  <c r="L16" i="75"/>
  <c r="N16" i="75" s="1"/>
  <c r="I16" i="75"/>
  <c r="M16" i="75" s="1"/>
  <c r="L15" i="75"/>
  <c r="N15" i="75" s="1"/>
  <c r="I15" i="75"/>
  <c r="M15" i="75" s="1"/>
  <c r="L14" i="75"/>
  <c r="N14" i="75" s="1"/>
  <c r="I14" i="75"/>
  <c r="M14" i="75" s="1"/>
  <c r="L13" i="75"/>
  <c r="N13" i="75" s="1"/>
  <c r="I13" i="75"/>
  <c r="M13" i="75" s="1"/>
  <c r="L12" i="75"/>
  <c r="N12" i="75" s="1"/>
  <c r="I12" i="75"/>
  <c r="M12" i="75" s="1"/>
  <c r="L11" i="75"/>
  <c r="N11" i="75" s="1"/>
  <c r="I11" i="75"/>
  <c r="M11" i="75" s="1"/>
  <c r="L10" i="75"/>
  <c r="I10" i="75"/>
  <c r="M10" i="75" s="1"/>
  <c r="A10" i="75"/>
  <c r="A11" i="75" s="1"/>
  <c r="A12" i="75" s="1"/>
  <c r="A13" i="75" s="1"/>
  <c r="A14" i="75" s="1"/>
  <c r="A15" i="75" s="1"/>
  <c r="A16" i="75" s="1"/>
  <c r="A17" i="75" s="1"/>
  <c r="A18" i="75" s="1"/>
  <c r="A19" i="75" s="1"/>
  <c r="A20" i="75" s="1"/>
  <c r="A21" i="75" s="1"/>
  <c r="A22" i="75" s="1"/>
  <c r="A23" i="75" s="1"/>
  <c r="A24" i="75" s="1"/>
  <c r="A25" i="75" s="1"/>
  <c r="L9" i="75"/>
  <c r="N9" i="75" s="1"/>
  <c r="I9" i="75"/>
  <c r="K21" i="44"/>
  <c r="L21" i="44" s="1"/>
  <c r="C15" i="18"/>
  <c r="C16" i="18" s="1"/>
  <c r="D13" i="17"/>
  <c r="D9" i="8"/>
  <c r="E9" i="8"/>
  <c r="C9" i="8"/>
  <c r="K27" i="44"/>
  <c r="L27" i="44" s="1"/>
  <c r="K10" i="44"/>
  <c r="L10" i="44" s="1"/>
  <c r="K25" i="44"/>
  <c r="L25" i="44" s="1"/>
  <c r="K26" i="44"/>
  <c r="L26" i="44" s="1"/>
  <c r="K23" i="44"/>
  <c r="L23" i="44" s="1"/>
  <c r="K22" i="44"/>
  <c r="L22" i="44" s="1"/>
  <c r="K20" i="44"/>
  <c r="L20" i="44" s="1"/>
  <c r="K18" i="44"/>
  <c r="L18" i="44" s="1"/>
  <c r="K17" i="44"/>
  <c r="L17" i="44" s="1"/>
  <c r="K16" i="44"/>
  <c r="L16" i="44" s="1"/>
  <c r="K13" i="44"/>
  <c r="L13" i="44" s="1"/>
  <c r="K12" i="44"/>
  <c r="L12" i="44" s="1"/>
  <c r="K11" i="44"/>
  <c r="L11" i="44" s="1"/>
  <c r="F9" i="17"/>
  <c r="C5" i="8"/>
  <c r="C7" i="15"/>
  <c r="I9" i="45" s="1"/>
  <c r="K9" i="45"/>
  <c r="H9" i="45"/>
  <c r="H7" i="45"/>
  <c r="H8" i="45"/>
  <c r="H10" i="45"/>
  <c r="H14" i="45"/>
  <c r="H15" i="45"/>
  <c r="C10" i="19"/>
  <c r="C16" i="19"/>
  <c r="K15" i="45" s="1"/>
  <c r="F4" i="17"/>
  <c r="F5" i="17"/>
  <c r="F6" i="17"/>
  <c r="H12" i="45" s="1"/>
  <c r="F7" i="17"/>
  <c r="H13" i="45" s="1"/>
  <c r="D8" i="17"/>
  <c r="E8" i="17"/>
  <c r="F10" i="17"/>
  <c r="F11" i="17"/>
  <c r="I12" i="45" s="1"/>
  <c r="F12" i="17"/>
  <c r="I13" i="45" s="1"/>
  <c r="F14" i="17"/>
  <c r="F15" i="17"/>
  <c r="F16" i="17"/>
  <c r="K12" i="45" s="1"/>
  <c r="F17" i="17"/>
  <c r="K13" i="45" s="1"/>
  <c r="D18" i="17"/>
  <c r="E18" i="17"/>
  <c r="F21" i="17"/>
  <c r="E23" i="17"/>
  <c r="C9" i="16"/>
  <c r="C15" i="16"/>
  <c r="K10" i="45" s="1"/>
  <c r="C10" i="14"/>
  <c r="C14" i="14" s="1"/>
  <c r="I8" i="45" s="1"/>
  <c r="C21" i="14"/>
  <c r="C8" i="13"/>
  <c r="I7" i="45"/>
  <c r="C14" i="13"/>
  <c r="I14" i="45"/>
  <c r="J7" i="45"/>
  <c r="J8" i="45"/>
  <c r="J10" i="45"/>
  <c r="J15" i="45"/>
  <c r="A7" i="45"/>
  <c r="A8" i="45" s="1"/>
  <c r="A9" i="45" s="1"/>
  <c r="A10" i="45" s="1"/>
  <c r="A11" i="45" s="1"/>
  <c r="A14" i="45" s="1"/>
  <c r="A15" i="45" s="1"/>
  <c r="D5" i="8"/>
  <c r="D25" i="8" s="1"/>
  <c r="D26" i="8" s="1"/>
  <c r="E5" i="8"/>
  <c r="I56" i="75"/>
  <c r="M56" i="75" s="1"/>
  <c r="J64" i="75"/>
  <c r="G32" i="80"/>
  <c r="G67" i="80"/>
  <c r="E40" i="77"/>
  <c r="E40" i="80"/>
  <c r="G37" i="80"/>
  <c r="E26" i="80"/>
  <c r="G27" i="80"/>
  <c r="E18" i="80"/>
  <c r="G29" i="80"/>
  <c r="G59" i="80"/>
  <c r="G54" i="80"/>
  <c r="G41" i="80"/>
  <c r="G35" i="80"/>
  <c r="E34" i="80"/>
  <c r="G68" i="80"/>
  <c r="G53" i="80"/>
  <c r="G21" i="80"/>
  <c r="G31" i="80"/>
  <c r="G43" i="80"/>
  <c r="G36" i="80"/>
  <c r="G64" i="80"/>
  <c r="G58" i="80"/>
  <c r="G23" i="80"/>
  <c r="G72" i="80"/>
  <c r="E70" i="80"/>
  <c r="D56" i="80"/>
  <c r="G57" i="80"/>
  <c r="D26" i="80"/>
  <c r="G28" i="80"/>
  <c r="G65" i="80"/>
  <c r="E51" i="80"/>
  <c r="E63" i="80"/>
  <c r="G66" i="80"/>
  <c r="E24" i="80"/>
  <c r="G25" i="80"/>
  <c r="G39" i="80"/>
  <c r="G38" i="80"/>
  <c r="E56" i="80"/>
  <c r="D18" i="80"/>
  <c r="D42" i="80"/>
  <c r="E49" i="80"/>
  <c r="G50" i="80"/>
  <c r="G52" i="80"/>
  <c r="D63" i="80"/>
  <c r="D40" i="80"/>
  <c r="G58" i="77"/>
  <c r="D34" i="80"/>
  <c r="D51" i="80"/>
  <c r="G16" i="80"/>
  <c r="G17" i="80"/>
  <c r="E14" i="80"/>
  <c r="G15" i="80"/>
  <c r="D14" i="80"/>
  <c r="D7" i="44"/>
  <c r="I28" i="10"/>
  <c r="I34" i="10" s="1"/>
  <c r="N10" i="75"/>
  <c r="N38" i="75"/>
  <c r="F19" i="17"/>
  <c r="M39" i="75"/>
  <c r="F20" i="17"/>
  <c r="G25" i="77"/>
  <c r="G16" i="77"/>
  <c r="F22" i="17"/>
  <c r="G35" i="77"/>
  <c r="M30" i="10" l="1"/>
  <c r="M24" i="10"/>
  <c r="M23" i="10"/>
  <c r="G45" i="80"/>
  <c r="L25" i="75"/>
  <c r="D76" i="80"/>
  <c r="E44" i="81"/>
  <c r="E47" i="81" s="1"/>
  <c r="G57" i="77"/>
  <c r="D69" i="81"/>
  <c r="G14" i="81"/>
  <c r="G62" i="77"/>
  <c r="G70" i="80"/>
  <c r="E70" i="77"/>
  <c r="D103" i="79"/>
  <c r="M29" i="10"/>
  <c r="G28" i="10"/>
  <c r="M25" i="10"/>
  <c r="E76" i="81"/>
  <c r="G18" i="81"/>
  <c r="G40" i="81"/>
  <c r="I47" i="81"/>
  <c r="G8" i="77"/>
  <c r="G63" i="81"/>
  <c r="M22" i="10"/>
  <c r="M26" i="10"/>
  <c r="L35" i="10"/>
  <c r="K15" i="44"/>
  <c r="L15" i="44" s="1"/>
  <c r="F7" i="44"/>
  <c r="G7" i="44"/>
  <c r="J7" i="44"/>
  <c r="K24" i="44"/>
  <c r="L24" i="44" s="1"/>
  <c r="E25" i="8"/>
  <c r="C25" i="8"/>
  <c r="F13" i="17"/>
  <c r="I11" i="45" s="1"/>
  <c r="F8" i="17"/>
  <c r="H11" i="45" s="1"/>
  <c r="H6" i="45" s="1"/>
  <c r="H16" i="45" s="1"/>
  <c r="C17" i="19"/>
  <c r="K14" i="45"/>
  <c r="L14" i="45" s="1"/>
  <c r="C9" i="15"/>
  <c r="G71" i="77"/>
  <c r="G72" i="77"/>
  <c r="D70" i="77"/>
  <c r="G70" i="77" s="1"/>
  <c r="E63" i="77"/>
  <c r="G65" i="77"/>
  <c r="G68" i="77"/>
  <c r="G61" i="77"/>
  <c r="E56" i="77"/>
  <c r="G56" i="80"/>
  <c r="D69" i="80"/>
  <c r="D73" i="80" s="1"/>
  <c r="D56" i="77"/>
  <c r="G55" i="77"/>
  <c r="G54" i="77"/>
  <c r="E69" i="80"/>
  <c r="E73" i="80" s="1"/>
  <c r="E76" i="80"/>
  <c r="G42" i="77"/>
  <c r="G42" i="80"/>
  <c r="G43" i="77"/>
  <c r="G34" i="80"/>
  <c r="G39" i="77"/>
  <c r="G37" i="77"/>
  <c r="G29" i="77"/>
  <c r="G26" i="80"/>
  <c r="G27" i="77"/>
  <c r="G22" i="77"/>
  <c r="E14" i="77"/>
  <c r="G13" i="77"/>
  <c r="G7" i="80"/>
  <c r="E44" i="80"/>
  <c r="E47" i="80" s="1"/>
  <c r="D7" i="77"/>
  <c r="E103" i="79"/>
  <c r="E93" i="79"/>
  <c r="E7" i="79"/>
  <c r="D93" i="79"/>
  <c r="D46" i="79"/>
  <c r="D7" i="79"/>
  <c r="E76" i="77"/>
  <c r="D34" i="77"/>
  <c r="G21" i="77"/>
  <c r="K19" i="44"/>
  <c r="L12" i="45"/>
  <c r="E18" i="77"/>
  <c r="I15" i="45"/>
  <c r="L15" i="45" s="1"/>
  <c r="N25" i="75"/>
  <c r="D44" i="81"/>
  <c r="D47" i="81" s="1"/>
  <c r="G64" i="77"/>
  <c r="G14" i="80"/>
  <c r="G49" i="80"/>
  <c r="C25" i="14"/>
  <c r="K8" i="45" s="1"/>
  <c r="L8" i="45" s="1"/>
  <c r="E46" i="79"/>
  <c r="G7" i="81"/>
  <c r="G42" i="81"/>
  <c r="G12" i="77"/>
  <c r="D14" i="77"/>
  <c r="G17" i="77"/>
  <c r="G20" i="77"/>
  <c r="D63" i="77"/>
  <c r="G9" i="77"/>
  <c r="G18" i="80"/>
  <c r="K28" i="10"/>
  <c r="D49" i="77"/>
  <c r="G49" i="77" s="1"/>
  <c r="I33" i="10"/>
  <c r="I36" i="10" s="1"/>
  <c r="C15" i="13"/>
  <c r="L28" i="10"/>
  <c r="L33" i="10" s="1"/>
  <c r="G70" i="81"/>
  <c r="G66" i="77"/>
  <c r="L13" i="45"/>
  <c r="C16" i="16"/>
  <c r="I10" i="45"/>
  <c r="L10" i="45" s="1"/>
  <c r="G46" i="77"/>
  <c r="D45" i="77"/>
  <c r="M64" i="75"/>
  <c r="G10" i="77"/>
  <c r="E7" i="77"/>
  <c r="G41" i="77"/>
  <c r="D40" i="77"/>
  <c r="G40" i="77" s="1"/>
  <c r="D18" i="77"/>
  <c r="G15" i="77"/>
  <c r="F23" i="17"/>
  <c r="G51" i="80"/>
  <c r="G63" i="80"/>
  <c r="J6" i="45"/>
  <c r="L9" i="45"/>
  <c r="M9" i="75"/>
  <c r="M25" i="75" s="1"/>
  <c r="I25" i="75"/>
  <c r="G52" i="77"/>
  <c r="D51" i="77"/>
  <c r="D44" i="80"/>
  <c r="I64" i="75"/>
  <c r="F33" i="10"/>
  <c r="F36" i="10" s="1"/>
  <c r="D73" i="81"/>
  <c r="K7" i="45"/>
  <c r="D76" i="81"/>
  <c r="N42" i="75"/>
  <c r="L64" i="75"/>
  <c r="G51" i="81"/>
  <c r="E69" i="81"/>
  <c r="G40" i="80"/>
  <c r="F18" i="17"/>
  <c r="K11" i="45" s="1"/>
  <c r="G24" i="80"/>
  <c r="W15" i="10"/>
  <c r="G19" i="77"/>
  <c r="D26" i="77"/>
  <c r="E51" i="77"/>
  <c r="N64" i="75"/>
  <c r="X15" i="10"/>
  <c r="G24" i="77"/>
  <c r="E26" i="77"/>
  <c r="E34" i="77"/>
  <c r="G59" i="77"/>
  <c r="D80" i="80" l="1"/>
  <c r="G7" i="77"/>
  <c r="D75" i="81"/>
  <c r="D89" i="81" s="1"/>
  <c r="D88" i="79"/>
  <c r="D91" i="79" s="1"/>
  <c r="G14" i="77"/>
  <c r="D141" i="79"/>
  <c r="D144" i="79" s="1"/>
  <c r="G33" i="10"/>
  <c r="L36" i="10"/>
  <c r="L11" i="45"/>
  <c r="I6" i="45"/>
  <c r="C26" i="14"/>
  <c r="G76" i="80"/>
  <c r="G63" i="77"/>
  <c r="E69" i="77"/>
  <c r="E73" i="77" s="1"/>
  <c r="G56" i="77"/>
  <c r="G73" i="80"/>
  <c r="G69" i="80"/>
  <c r="G34" i="77"/>
  <c r="E74" i="80"/>
  <c r="E75" i="80"/>
  <c r="E89" i="80" s="1"/>
  <c r="E141" i="79"/>
  <c r="E144" i="79" s="1"/>
  <c r="E88" i="79"/>
  <c r="E91" i="79" s="1"/>
  <c r="K33" i="10"/>
  <c r="M33" i="10" s="1"/>
  <c r="M28" i="10"/>
  <c r="G44" i="81"/>
  <c r="D74" i="81"/>
  <c r="L34" i="10"/>
  <c r="G18" i="77"/>
  <c r="L19" i="44"/>
  <c r="K7" i="44"/>
  <c r="L7" i="44" s="1"/>
  <c r="K6" i="45"/>
  <c r="H73" i="81"/>
  <c r="D74" i="80"/>
  <c r="D75" i="80"/>
  <c r="G44" i="80"/>
  <c r="D47" i="80"/>
  <c r="G47" i="80" s="1"/>
  <c r="L7" i="45"/>
  <c r="D76" i="77"/>
  <c r="G45" i="77"/>
  <c r="G26" i="77"/>
  <c r="G51" i="77"/>
  <c r="D69" i="77"/>
  <c r="D44" i="77"/>
  <c r="G47" i="81"/>
  <c r="H47" i="81"/>
  <c r="E73" i="81"/>
  <c r="I73" i="81" s="1"/>
  <c r="E74" i="81"/>
  <c r="G69" i="81"/>
  <c r="E75" i="81"/>
  <c r="E89" i="81" s="1"/>
  <c r="G76" i="81"/>
  <c r="D80" i="81"/>
  <c r="E44" i="77"/>
  <c r="E47" i="77" s="1"/>
  <c r="D152" i="79" l="1"/>
  <c r="E152" i="79"/>
  <c r="L6" i="45"/>
  <c r="L16" i="45" s="1"/>
  <c r="E74" i="77"/>
  <c r="D79" i="80"/>
  <c r="D81" i="80" s="1"/>
  <c r="G75" i="80"/>
  <c r="G88" i="80" s="1"/>
  <c r="D89" i="80"/>
  <c r="G89" i="80" s="1"/>
  <c r="G75" i="81"/>
  <c r="G88" i="81" s="1"/>
  <c r="G74" i="80"/>
  <c r="D78" i="80"/>
  <c r="D75" i="77"/>
  <c r="D73" i="77"/>
  <c r="G73" i="77" s="1"/>
  <c r="D74" i="77"/>
  <c r="G69" i="77"/>
  <c r="D79" i="81"/>
  <c r="D81" i="81" s="1"/>
  <c r="E75" i="77"/>
  <c r="E89" i="77" s="1"/>
  <c r="C4" i="55" s="1"/>
  <c r="F4" i="55" s="1"/>
  <c r="G76" i="77"/>
  <c r="D80" i="77"/>
  <c r="D78" i="81"/>
  <c r="G74" i="81"/>
  <c r="G44" i="77"/>
  <c r="D47" i="77"/>
  <c r="G47" i="77" s="1"/>
  <c r="G89" i="81"/>
  <c r="G73" i="81"/>
  <c r="G90" i="81" l="1"/>
  <c r="G75" i="77"/>
  <c r="G88" i="77" s="1"/>
  <c r="D79" i="77"/>
  <c r="D81" i="77" s="1"/>
  <c r="D89" i="77"/>
  <c r="B4" i="55" s="1"/>
  <c r="G90" i="80"/>
  <c r="G74" i="77"/>
  <c r="D78" i="77"/>
  <c r="E153" i="79" l="1"/>
  <c r="G91" i="77"/>
  <c r="G89" i="77"/>
  <c r="G90" i="77" s="1"/>
  <c r="D4" i="55" l="1"/>
  <c r="G4" i="55" s="1"/>
  <c r="E4"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Univerzita Karlova v Praze</author>
  </authors>
  <commentList>
    <comment ref="E99" authorId="0" shapeId="0" xr:uid="{00000000-0006-0000-0000-000001000000}">
      <text>
        <r>
          <rPr>
            <sz val="9"/>
            <color indexed="81"/>
            <rFont val="Tahoma"/>
            <family val="2"/>
            <charset val="238"/>
          </rPr>
          <t xml:space="preserve">vč. vnitro a po zdanění
</t>
        </r>
      </text>
    </comment>
    <comment ref="D100" authorId="0" shapeId="0" xr:uid="{2BA67C16-616A-4FC9-AB80-B8B02FD36A27}">
      <text>
        <r>
          <rPr>
            <sz val="9"/>
            <color indexed="81"/>
            <rFont val="Tahoma"/>
            <family val="2"/>
            <charset val="238"/>
          </rPr>
          <t xml:space="preserve">vč. vnitro a po zdanění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PŠ</author>
  </authors>
  <commentList>
    <comment ref="E6" authorId="0" shapeId="0" xr:uid="{00000000-0006-0000-0C00-000001000000}">
      <text>
        <r>
          <rPr>
            <b/>
            <sz val="9"/>
            <color indexed="81"/>
            <rFont val="Tahoma"/>
            <family val="2"/>
            <charset val="238"/>
          </rPr>
          <t>PŠ:</t>
        </r>
        <r>
          <rPr>
            <sz val="9"/>
            <color indexed="81"/>
            <rFont val="Tahoma"/>
            <family val="2"/>
            <charset val="238"/>
          </rPr>
          <t xml:space="preserve">
Škol ř. 0307.</t>
        </r>
      </text>
    </comment>
    <comment ref="I6" authorId="0" shapeId="0" xr:uid="{00000000-0006-0000-0C00-000002000000}">
      <text>
        <r>
          <rPr>
            <b/>
            <sz val="9"/>
            <color indexed="81"/>
            <rFont val="Tahoma"/>
            <family val="2"/>
            <charset val="238"/>
          </rPr>
          <t>PŠ:</t>
        </r>
        <r>
          <rPr>
            <sz val="9"/>
            <color indexed="81"/>
            <rFont val="Tahoma"/>
            <family val="2"/>
            <charset val="238"/>
          </rPr>
          <t xml:space="preserve">
Škol ř. 0306.</t>
        </r>
      </text>
    </comment>
    <comment ref="M6" authorId="0" shapeId="0" xr:uid="{00000000-0006-0000-0C00-000003000000}">
      <text>
        <r>
          <rPr>
            <b/>
            <sz val="9"/>
            <color indexed="81"/>
            <rFont val="Tahoma"/>
            <family val="2"/>
            <charset val="238"/>
          </rPr>
          <t>PŠ:</t>
        </r>
        <r>
          <rPr>
            <sz val="9"/>
            <color indexed="81"/>
            <rFont val="Tahoma"/>
            <family val="2"/>
            <charset val="238"/>
          </rPr>
          <t xml:space="preserve">
Škol ř. 0309b.</t>
        </r>
      </text>
    </comment>
    <comment ref="W10" authorId="0" shapeId="0" xr:uid="{00000000-0006-0000-0C00-000004000000}">
      <text>
        <r>
          <rPr>
            <b/>
            <sz val="9"/>
            <color indexed="81"/>
            <rFont val="Tahoma"/>
            <family val="2"/>
            <charset val="238"/>
          </rPr>
          <t>PŠ:</t>
        </r>
        <r>
          <rPr>
            <sz val="9"/>
            <color indexed="81"/>
            <rFont val="Tahoma"/>
            <family val="2"/>
            <charset val="238"/>
          </rPr>
          <t xml:space="preserve">
Škol sl. 12 ř. 0200.</t>
        </r>
      </text>
    </comment>
    <comment ref="W11" authorId="0" shapeId="0" xr:uid="{00000000-0006-0000-0C00-000005000000}">
      <text>
        <r>
          <rPr>
            <b/>
            <sz val="9"/>
            <color indexed="81"/>
            <rFont val="Tahoma"/>
            <family val="2"/>
            <charset val="238"/>
          </rPr>
          <t>PŠ:</t>
        </r>
        <r>
          <rPr>
            <sz val="9"/>
            <color indexed="81"/>
            <rFont val="Tahoma"/>
            <family val="2"/>
            <charset val="238"/>
          </rPr>
          <t xml:space="preserve">
Škol sl. 12 ř. 0207.</t>
        </r>
      </text>
    </comment>
    <comment ref="G15" authorId="0" shapeId="0" xr:uid="{00000000-0006-0000-0C00-000006000000}">
      <text>
        <r>
          <rPr>
            <b/>
            <sz val="9"/>
            <color indexed="81"/>
            <rFont val="Tahoma"/>
            <family val="2"/>
            <charset val="238"/>
          </rPr>
          <t>PŠ:</t>
        </r>
        <r>
          <rPr>
            <sz val="9"/>
            <color indexed="81"/>
            <rFont val="Tahoma"/>
            <family val="2"/>
            <charset val="238"/>
          </rPr>
          <t xml:space="preserve">
Škol sl. 12 ř. 0305.</t>
        </r>
      </text>
    </comment>
    <comment ref="H15" authorId="0" shapeId="0" xr:uid="{00000000-0006-0000-0C00-000007000000}">
      <text>
        <r>
          <rPr>
            <b/>
            <sz val="9"/>
            <color indexed="81"/>
            <rFont val="Tahoma"/>
            <family val="2"/>
            <charset val="238"/>
          </rPr>
          <t>PŠ:</t>
        </r>
        <r>
          <rPr>
            <sz val="9"/>
            <color indexed="81"/>
            <rFont val="Tahoma"/>
            <family val="2"/>
            <charset val="238"/>
          </rPr>
          <t xml:space="preserve">
Škol sl. 17 ř. 0305.</t>
        </r>
      </text>
    </comment>
    <comment ref="Q15" authorId="0" shapeId="0" xr:uid="{00000000-0006-0000-0C00-000008000000}">
      <text>
        <r>
          <rPr>
            <b/>
            <sz val="9"/>
            <color indexed="81"/>
            <rFont val="Tahoma"/>
            <family val="2"/>
            <charset val="238"/>
          </rPr>
          <t>PŠ:</t>
        </r>
        <r>
          <rPr>
            <sz val="9"/>
            <color indexed="81"/>
            <rFont val="Tahoma"/>
            <family val="2"/>
            <charset val="238"/>
          </rPr>
          <t xml:space="preserve">
Škol sl. 12 ř. 0310.</t>
        </r>
      </text>
    </comment>
    <comment ref="R15" authorId="0" shapeId="0" xr:uid="{00000000-0006-0000-0C00-000009000000}">
      <text>
        <r>
          <rPr>
            <b/>
            <sz val="9"/>
            <color indexed="81"/>
            <rFont val="Tahoma"/>
            <family val="2"/>
            <charset val="238"/>
          </rPr>
          <t>PŠ:</t>
        </r>
        <r>
          <rPr>
            <sz val="9"/>
            <color indexed="81"/>
            <rFont val="Tahoma"/>
            <family val="2"/>
            <charset val="238"/>
          </rPr>
          <t xml:space="preserve">
Škol sl. 17 ř. 0310.</t>
        </r>
      </text>
    </comment>
    <comment ref="S15" authorId="0" shapeId="0" xr:uid="{00000000-0006-0000-0C00-00000A000000}">
      <text>
        <r>
          <rPr>
            <b/>
            <sz val="9"/>
            <color indexed="81"/>
            <rFont val="Tahoma"/>
            <family val="2"/>
            <charset val="238"/>
          </rPr>
          <t>PŠ:</t>
        </r>
        <r>
          <rPr>
            <sz val="9"/>
            <color indexed="81"/>
            <rFont val="Tahoma"/>
            <family val="2"/>
            <charset val="238"/>
          </rPr>
          <t xml:space="preserve">
Škol sl. 12 ř. 0308.</t>
        </r>
      </text>
    </comment>
    <comment ref="T15" authorId="0" shapeId="0" xr:uid="{00000000-0006-0000-0C00-00000B000000}">
      <text>
        <r>
          <rPr>
            <b/>
            <sz val="9"/>
            <color indexed="81"/>
            <rFont val="Tahoma"/>
            <family val="2"/>
            <charset val="238"/>
          </rPr>
          <t>PŠ:</t>
        </r>
        <r>
          <rPr>
            <sz val="9"/>
            <color indexed="81"/>
            <rFont val="Tahoma"/>
            <family val="2"/>
            <charset val="238"/>
          </rPr>
          <t xml:space="preserve">
Škol sl. 17 ř. 0308.</t>
        </r>
      </text>
    </comment>
    <comment ref="U15" authorId="0" shapeId="0" xr:uid="{00000000-0006-0000-0C00-00000C000000}">
      <text>
        <r>
          <rPr>
            <b/>
            <sz val="9"/>
            <color indexed="81"/>
            <rFont val="Tahoma"/>
            <family val="2"/>
            <charset val="238"/>
          </rPr>
          <t>PŠ:</t>
        </r>
        <r>
          <rPr>
            <sz val="9"/>
            <color indexed="81"/>
            <rFont val="Tahoma"/>
            <family val="2"/>
            <charset val="238"/>
          </rPr>
          <t xml:space="preserve">
Škol sl. 12 ř. 0309.</t>
        </r>
      </text>
    </comment>
    <comment ref="V15" authorId="0" shapeId="0" xr:uid="{00000000-0006-0000-0C00-00000D000000}">
      <text>
        <r>
          <rPr>
            <b/>
            <sz val="9"/>
            <color indexed="81"/>
            <rFont val="Tahoma"/>
            <family val="2"/>
            <charset val="238"/>
          </rPr>
          <t>PŠ:</t>
        </r>
        <r>
          <rPr>
            <sz val="9"/>
            <color indexed="81"/>
            <rFont val="Tahoma"/>
            <family val="2"/>
            <charset val="238"/>
          </rPr>
          <t xml:space="preserve">
Škol sl. 17 ř. 0309.</t>
        </r>
      </text>
    </comment>
    <comment ref="W15" authorId="0" shapeId="0" xr:uid="{00000000-0006-0000-0C00-00000E000000}">
      <text>
        <r>
          <rPr>
            <b/>
            <sz val="9"/>
            <color indexed="81"/>
            <rFont val="Tahoma"/>
            <family val="2"/>
            <charset val="238"/>
          </rPr>
          <t>PŠ:</t>
        </r>
        <r>
          <rPr>
            <sz val="9"/>
            <color indexed="81"/>
            <rFont val="Tahoma"/>
            <family val="2"/>
            <charset val="238"/>
          </rPr>
          <t xml:space="preserve">
Škol sl. 12 ř. 0311.</t>
        </r>
      </text>
    </comment>
    <comment ref="X15" authorId="0" shapeId="0" xr:uid="{00000000-0006-0000-0C00-00000F000000}">
      <text>
        <r>
          <rPr>
            <b/>
            <sz val="9"/>
            <color indexed="81"/>
            <rFont val="Tahoma"/>
            <family val="2"/>
            <charset val="238"/>
          </rPr>
          <t>PŠ:</t>
        </r>
        <r>
          <rPr>
            <sz val="9"/>
            <color indexed="81"/>
            <rFont val="Tahoma"/>
            <family val="2"/>
            <charset val="238"/>
          </rPr>
          <t xml:space="preserve">
Škol sl. 17 ř. 0311.</t>
        </r>
      </text>
    </comment>
    <comment ref="E22" authorId="0" shapeId="0" xr:uid="{25DB7290-ED27-4CE3-8C02-26AE6B1B5004}">
      <text>
        <r>
          <rPr>
            <b/>
            <sz val="9"/>
            <color indexed="81"/>
            <rFont val="Tahoma"/>
            <family val="2"/>
            <charset val="238"/>
          </rPr>
          <t>PŠ:</t>
        </r>
        <r>
          <rPr>
            <sz val="9"/>
            <color indexed="81"/>
            <rFont val="Tahoma"/>
            <family val="2"/>
            <charset val="238"/>
          </rPr>
          <t xml:space="preserve">
Škol sl. 2b ř. 0202.</t>
        </r>
      </text>
    </comment>
    <comment ref="F22" authorId="0" shapeId="0" xr:uid="{FC3BFDDF-0EE0-4CF2-9965-37901D96556F}">
      <text>
        <r>
          <rPr>
            <b/>
            <sz val="9"/>
            <color indexed="81"/>
            <rFont val="Tahoma"/>
            <family val="2"/>
            <charset val="238"/>
          </rPr>
          <t>PŠ:</t>
        </r>
        <r>
          <rPr>
            <sz val="9"/>
            <color indexed="81"/>
            <rFont val="Tahoma"/>
            <family val="2"/>
            <charset val="238"/>
          </rPr>
          <t xml:space="preserve">
Škol sl. 12b ř. 0202.</t>
        </r>
      </text>
    </comment>
    <comment ref="K22" authorId="0" shapeId="0" xr:uid="{00000000-0006-0000-0C00-000012000000}">
      <text>
        <r>
          <rPr>
            <b/>
            <sz val="9"/>
            <color indexed="81"/>
            <rFont val="Tahoma"/>
            <family val="2"/>
            <charset val="238"/>
          </rPr>
          <t>PŠ:</t>
        </r>
        <r>
          <rPr>
            <sz val="9"/>
            <color indexed="81"/>
            <rFont val="Tahoma"/>
            <family val="2"/>
            <charset val="238"/>
          </rPr>
          <t xml:space="preserve">
Škol sl. 2 ř. 0202.</t>
        </r>
      </text>
    </comment>
    <comment ref="L22" authorId="0" shapeId="0" xr:uid="{00000000-0006-0000-0C00-000013000000}">
      <text>
        <r>
          <rPr>
            <b/>
            <sz val="9"/>
            <color indexed="81"/>
            <rFont val="Tahoma"/>
            <family val="2"/>
            <charset val="238"/>
          </rPr>
          <t>PŠ:</t>
        </r>
        <r>
          <rPr>
            <sz val="9"/>
            <color indexed="81"/>
            <rFont val="Tahoma"/>
            <family val="2"/>
            <charset val="238"/>
          </rPr>
          <t xml:space="preserve">
Škol sl. 12 ř. 0202.</t>
        </r>
      </text>
    </comment>
    <comment ref="E23" authorId="0" shapeId="0" xr:uid="{0E350D01-98B6-4F3C-9CC9-8D7CD85898DD}">
      <text>
        <r>
          <rPr>
            <b/>
            <sz val="9"/>
            <color indexed="81"/>
            <rFont val="Tahoma"/>
            <family val="2"/>
            <charset val="238"/>
          </rPr>
          <t>PŠ:</t>
        </r>
        <r>
          <rPr>
            <sz val="9"/>
            <color indexed="81"/>
            <rFont val="Tahoma"/>
            <family val="2"/>
            <charset val="238"/>
          </rPr>
          <t xml:space="preserve">
Škol sl. 2b ř. 0203.</t>
        </r>
      </text>
    </comment>
    <comment ref="F23" authorId="0" shapeId="0" xr:uid="{9531A562-D011-41DB-B6CA-5E0024DF678F}">
      <text>
        <r>
          <rPr>
            <b/>
            <sz val="9"/>
            <color indexed="81"/>
            <rFont val="Tahoma"/>
            <family val="2"/>
            <charset val="238"/>
          </rPr>
          <t>PŠ:</t>
        </r>
        <r>
          <rPr>
            <sz val="9"/>
            <color indexed="81"/>
            <rFont val="Tahoma"/>
            <family val="2"/>
            <charset val="238"/>
          </rPr>
          <t xml:space="preserve">
Škol sl. 12b ř. 0203.</t>
        </r>
      </text>
    </comment>
    <comment ref="K23" authorId="0" shapeId="0" xr:uid="{00000000-0006-0000-0C00-000016000000}">
      <text>
        <r>
          <rPr>
            <b/>
            <sz val="9"/>
            <color indexed="81"/>
            <rFont val="Tahoma"/>
            <family val="2"/>
            <charset val="238"/>
          </rPr>
          <t>PŠ:</t>
        </r>
        <r>
          <rPr>
            <sz val="9"/>
            <color indexed="81"/>
            <rFont val="Tahoma"/>
            <family val="2"/>
            <charset val="238"/>
          </rPr>
          <t xml:space="preserve">
Škol. sl. 2 ř. 0203.</t>
        </r>
      </text>
    </comment>
    <comment ref="L23" authorId="0" shapeId="0" xr:uid="{00000000-0006-0000-0C00-000017000000}">
      <text>
        <r>
          <rPr>
            <b/>
            <sz val="9"/>
            <color indexed="81"/>
            <rFont val="Tahoma"/>
            <family val="2"/>
            <charset val="238"/>
          </rPr>
          <t>PŠ:</t>
        </r>
        <r>
          <rPr>
            <sz val="9"/>
            <color indexed="81"/>
            <rFont val="Tahoma"/>
            <family val="2"/>
            <charset val="238"/>
          </rPr>
          <t xml:space="preserve">
Škol sl. 12 ř. 0203.</t>
        </r>
      </text>
    </comment>
    <comment ref="E24" authorId="0" shapeId="0" xr:uid="{31823236-CAF4-4831-93C1-E3AC95FB7E7C}">
      <text>
        <r>
          <rPr>
            <b/>
            <sz val="9"/>
            <color indexed="81"/>
            <rFont val="Tahoma"/>
            <family val="2"/>
            <charset val="238"/>
          </rPr>
          <t>PŠ:</t>
        </r>
        <r>
          <rPr>
            <sz val="9"/>
            <color indexed="81"/>
            <rFont val="Tahoma"/>
            <family val="2"/>
            <charset val="238"/>
          </rPr>
          <t xml:space="preserve">
Škol sl. 2b ř. 0204.</t>
        </r>
      </text>
    </comment>
    <comment ref="F24" authorId="0" shapeId="0" xr:uid="{5A327F44-2FD9-438C-A0D9-41F6E71C66C9}">
      <text>
        <r>
          <rPr>
            <b/>
            <sz val="9"/>
            <color indexed="81"/>
            <rFont val="Tahoma"/>
            <family val="2"/>
            <charset val="238"/>
          </rPr>
          <t>PŠ:</t>
        </r>
        <r>
          <rPr>
            <sz val="9"/>
            <color indexed="81"/>
            <rFont val="Tahoma"/>
            <family val="2"/>
            <charset val="238"/>
          </rPr>
          <t xml:space="preserve">
Škol sl. 12b ř. 0204.</t>
        </r>
      </text>
    </comment>
    <comment ref="K24" authorId="0" shapeId="0" xr:uid="{00000000-0006-0000-0C00-00001A000000}">
      <text>
        <r>
          <rPr>
            <b/>
            <sz val="9"/>
            <color indexed="81"/>
            <rFont val="Tahoma"/>
            <family val="2"/>
            <charset val="238"/>
          </rPr>
          <t>PŠ:</t>
        </r>
        <r>
          <rPr>
            <sz val="9"/>
            <color indexed="81"/>
            <rFont val="Tahoma"/>
            <family val="2"/>
            <charset val="238"/>
          </rPr>
          <t xml:space="preserve">
Škol sl. 2 ř. 0204.</t>
        </r>
      </text>
    </comment>
    <comment ref="L24" authorId="0" shapeId="0" xr:uid="{00000000-0006-0000-0C00-00001B000000}">
      <text>
        <r>
          <rPr>
            <b/>
            <sz val="9"/>
            <color indexed="81"/>
            <rFont val="Tahoma"/>
            <family val="2"/>
            <charset val="238"/>
          </rPr>
          <t>PŠ:</t>
        </r>
        <r>
          <rPr>
            <sz val="9"/>
            <color indexed="81"/>
            <rFont val="Tahoma"/>
            <family val="2"/>
            <charset val="238"/>
          </rPr>
          <t xml:space="preserve">
Škol sl. 12 ř. 0204.</t>
        </r>
      </text>
    </comment>
    <comment ref="E25" authorId="0" shapeId="0" xr:uid="{52A68263-CB4E-4FEF-A693-4C99101A3203}">
      <text>
        <r>
          <rPr>
            <b/>
            <sz val="9"/>
            <color indexed="81"/>
            <rFont val="Tahoma"/>
            <family val="2"/>
            <charset val="238"/>
          </rPr>
          <t>PŠ:</t>
        </r>
        <r>
          <rPr>
            <sz val="9"/>
            <color indexed="81"/>
            <rFont val="Tahoma"/>
            <family val="2"/>
            <charset val="238"/>
          </rPr>
          <t xml:space="preserve">
Škol sl. 2b ř. 0205.</t>
        </r>
      </text>
    </comment>
    <comment ref="F25" authorId="0" shapeId="0" xr:uid="{6629AEA6-46F4-43E6-AD4C-FAC9A186A1EB}">
      <text>
        <r>
          <rPr>
            <b/>
            <sz val="9"/>
            <color indexed="81"/>
            <rFont val="Tahoma"/>
            <family val="2"/>
            <charset val="238"/>
          </rPr>
          <t>PŠ:</t>
        </r>
        <r>
          <rPr>
            <sz val="9"/>
            <color indexed="81"/>
            <rFont val="Tahoma"/>
            <family val="2"/>
            <charset val="238"/>
          </rPr>
          <t xml:space="preserve">
Škol sl. 12b ř. 0205.</t>
        </r>
      </text>
    </comment>
    <comment ref="K25" authorId="0" shapeId="0" xr:uid="{00000000-0006-0000-0C00-00001E000000}">
      <text>
        <r>
          <rPr>
            <b/>
            <sz val="9"/>
            <color indexed="81"/>
            <rFont val="Tahoma"/>
            <family val="2"/>
            <charset val="238"/>
          </rPr>
          <t>PŠ:</t>
        </r>
        <r>
          <rPr>
            <sz val="9"/>
            <color indexed="81"/>
            <rFont val="Tahoma"/>
            <family val="2"/>
            <charset val="238"/>
          </rPr>
          <t xml:space="preserve">
Škol sl. 2 ř. 0205.</t>
        </r>
      </text>
    </comment>
    <comment ref="L25" authorId="0" shapeId="0" xr:uid="{00000000-0006-0000-0C00-00001F000000}">
      <text>
        <r>
          <rPr>
            <b/>
            <sz val="9"/>
            <color indexed="81"/>
            <rFont val="Tahoma"/>
            <family val="2"/>
            <charset val="238"/>
          </rPr>
          <t>PŠ:</t>
        </r>
        <r>
          <rPr>
            <sz val="9"/>
            <color indexed="81"/>
            <rFont val="Tahoma"/>
            <family val="2"/>
            <charset val="238"/>
          </rPr>
          <t xml:space="preserve">
Škol sl. 12 ř. 0205.</t>
        </r>
      </text>
    </comment>
    <comment ref="E26" authorId="0" shapeId="0" xr:uid="{AB0EA07A-C5B6-4122-83AA-CAA269CF6B6C}">
      <text>
        <r>
          <rPr>
            <b/>
            <sz val="9"/>
            <color indexed="81"/>
            <rFont val="Tahoma"/>
            <family val="2"/>
            <charset val="238"/>
          </rPr>
          <t>PŠ:</t>
        </r>
        <r>
          <rPr>
            <sz val="9"/>
            <color indexed="81"/>
            <rFont val="Tahoma"/>
            <family val="2"/>
            <charset val="238"/>
          </rPr>
          <t xml:space="preserve">
Škol sl. 2b ř. 0206.</t>
        </r>
      </text>
    </comment>
    <comment ref="F26" authorId="0" shapeId="0" xr:uid="{A99C4DF7-6F5D-410E-B131-AC557A906604}">
      <text>
        <r>
          <rPr>
            <b/>
            <sz val="9"/>
            <color indexed="81"/>
            <rFont val="Tahoma"/>
            <family val="2"/>
            <charset val="238"/>
          </rPr>
          <t>PŠ:</t>
        </r>
        <r>
          <rPr>
            <sz val="9"/>
            <color indexed="81"/>
            <rFont val="Tahoma"/>
            <family val="2"/>
            <charset val="238"/>
          </rPr>
          <t xml:space="preserve">
Škol sl. 12b ř. 0206.</t>
        </r>
      </text>
    </comment>
    <comment ref="K26" authorId="0" shapeId="0" xr:uid="{00000000-0006-0000-0C00-000022000000}">
      <text>
        <r>
          <rPr>
            <b/>
            <sz val="9"/>
            <color indexed="81"/>
            <rFont val="Tahoma"/>
            <family val="2"/>
            <charset val="238"/>
          </rPr>
          <t>PŠ:</t>
        </r>
        <r>
          <rPr>
            <sz val="9"/>
            <color indexed="81"/>
            <rFont val="Tahoma"/>
            <family val="2"/>
            <charset val="238"/>
          </rPr>
          <t xml:space="preserve">
Škol sl. 2 ř. 0206.</t>
        </r>
      </text>
    </comment>
    <comment ref="L26" authorId="0" shapeId="0" xr:uid="{00000000-0006-0000-0C00-000023000000}">
      <text>
        <r>
          <rPr>
            <b/>
            <sz val="9"/>
            <color indexed="81"/>
            <rFont val="Tahoma"/>
            <family val="2"/>
            <charset val="238"/>
          </rPr>
          <t>PŠ:</t>
        </r>
        <r>
          <rPr>
            <sz val="9"/>
            <color indexed="81"/>
            <rFont val="Tahoma"/>
            <family val="2"/>
            <charset val="238"/>
          </rPr>
          <t xml:space="preserve">
Škol sl. 12 ř. 0206.</t>
        </r>
      </text>
    </comment>
    <comment ref="E27" authorId="0" shapeId="0" xr:uid="{684B8351-55F6-47A6-92C0-573F5BEC4EEA}">
      <text>
        <r>
          <rPr>
            <b/>
            <sz val="9"/>
            <color indexed="81"/>
            <rFont val="Tahoma"/>
            <family val="2"/>
            <charset val="238"/>
          </rPr>
          <t>PŠ:</t>
        </r>
        <r>
          <rPr>
            <sz val="9"/>
            <color indexed="81"/>
            <rFont val="Tahoma"/>
            <family val="2"/>
            <charset val="238"/>
          </rPr>
          <t xml:space="preserve">
Škol sl. 2b ř. 0201.</t>
        </r>
      </text>
    </comment>
    <comment ref="F27" authorId="0" shapeId="0" xr:uid="{F56690CD-6DD2-4CB1-88EA-D99ED751FF96}">
      <text>
        <r>
          <rPr>
            <b/>
            <sz val="9"/>
            <color indexed="81"/>
            <rFont val="Tahoma"/>
            <family val="2"/>
            <charset val="238"/>
          </rPr>
          <t>PŠ:</t>
        </r>
        <r>
          <rPr>
            <sz val="9"/>
            <color indexed="81"/>
            <rFont val="Tahoma"/>
            <family val="2"/>
            <charset val="238"/>
          </rPr>
          <t xml:space="preserve">
Škol sl. 12b ř. 0201.</t>
        </r>
      </text>
    </comment>
    <comment ref="K27" authorId="0" shapeId="0" xr:uid="{00000000-0006-0000-0C00-000026000000}">
      <text>
        <r>
          <rPr>
            <b/>
            <sz val="9"/>
            <color indexed="81"/>
            <rFont val="Tahoma"/>
            <family val="2"/>
            <charset val="238"/>
          </rPr>
          <t>PŠ:</t>
        </r>
        <r>
          <rPr>
            <sz val="9"/>
            <color indexed="81"/>
            <rFont val="Tahoma"/>
            <family val="2"/>
            <charset val="238"/>
          </rPr>
          <t xml:space="preserve">
Škol sl. 2 ř. 0201.</t>
        </r>
      </text>
    </comment>
    <comment ref="L27" authorId="0" shapeId="0" xr:uid="{00000000-0006-0000-0C00-000027000000}">
      <text>
        <r>
          <rPr>
            <b/>
            <sz val="9"/>
            <color indexed="81"/>
            <rFont val="Tahoma"/>
            <family val="2"/>
            <charset val="238"/>
          </rPr>
          <t>PŠ:</t>
        </r>
        <r>
          <rPr>
            <sz val="9"/>
            <color indexed="81"/>
            <rFont val="Tahoma"/>
            <family val="2"/>
            <charset val="238"/>
          </rPr>
          <t xml:space="preserve">
Škol sl. 12 ř. 0201.</t>
        </r>
      </text>
    </comment>
    <comment ref="E28" authorId="0" shapeId="0" xr:uid="{00000000-0006-0000-0C00-000028000000}">
      <text>
        <r>
          <rPr>
            <b/>
            <sz val="9"/>
            <color indexed="81"/>
            <rFont val="Tahoma"/>
            <family val="2"/>
            <charset val="238"/>
          </rPr>
          <t>PŠ:</t>
        </r>
        <r>
          <rPr>
            <sz val="9"/>
            <color indexed="81"/>
            <rFont val="Tahoma"/>
            <family val="2"/>
            <charset val="238"/>
          </rPr>
          <t xml:space="preserve">
Škol sl. 2b ř. 0200.</t>
        </r>
      </text>
    </comment>
    <comment ref="F28" authorId="0" shapeId="0" xr:uid="{00000000-0006-0000-0C00-000029000000}">
      <text>
        <r>
          <rPr>
            <b/>
            <sz val="9"/>
            <color indexed="81"/>
            <rFont val="Tahoma"/>
            <family val="2"/>
            <charset val="238"/>
          </rPr>
          <t>PŠ:</t>
        </r>
        <r>
          <rPr>
            <sz val="9"/>
            <color indexed="81"/>
            <rFont val="Tahoma"/>
            <family val="2"/>
            <charset val="238"/>
          </rPr>
          <t xml:space="preserve">
Škol sl. 12b ř. 0200.</t>
        </r>
      </text>
    </comment>
    <comment ref="H28" authorId="0" shapeId="0" xr:uid="{00000000-0006-0000-0C00-00002A000000}">
      <text>
        <r>
          <rPr>
            <b/>
            <sz val="9"/>
            <color indexed="81"/>
            <rFont val="Tahoma"/>
            <family val="2"/>
            <charset val="238"/>
          </rPr>
          <t>PŠ:</t>
        </r>
        <r>
          <rPr>
            <sz val="9"/>
            <color indexed="81"/>
            <rFont val="Tahoma"/>
            <family val="2"/>
            <charset val="238"/>
          </rPr>
          <t xml:space="preserve">
Škol sl. 2b ř. 0200.</t>
        </r>
      </text>
    </comment>
    <comment ref="I28" authorId="0" shapeId="0" xr:uid="{00000000-0006-0000-0C00-00002B000000}">
      <text>
        <r>
          <rPr>
            <b/>
            <sz val="9"/>
            <color indexed="81"/>
            <rFont val="Tahoma"/>
            <family val="2"/>
            <charset val="238"/>
          </rPr>
          <t>PŠ:</t>
        </r>
        <r>
          <rPr>
            <sz val="9"/>
            <color indexed="81"/>
            <rFont val="Tahoma"/>
            <family val="2"/>
            <charset val="238"/>
          </rPr>
          <t xml:space="preserve">
Škol sl. 12b ř. 0200.</t>
        </r>
      </text>
    </comment>
    <comment ref="K28" authorId="0" shapeId="0" xr:uid="{00000000-0006-0000-0C00-00002C000000}">
      <text>
        <r>
          <rPr>
            <b/>
            <sz val="9"/>
            <color indexed="81"/>
            <rFont val="Tahoma"/>
            <family val="2"/>
            <charset val="238"/>
          </rPr>
          <t>PŠ:</t>
        </r>
        <r>
          <rPr>
            <sz val="9"/>
            <color indexed="81"/>
            <rFont val="Tahoma"/>
            <family val="2"/>
            <charset val="238"/>
          </rPr>
          <t xml:space="preserve">
Škol sl. 2 ř. 0200.</t>
        </r>
      </text>
    </comment>
    <comment ref="L28" authorId="0" shapeId="0" xr:uid="{00000000-0006-0000-0C00-00002D000000}">
      <text>
        <r>
          <rPr>
            <b/>
            <sz val="9"/>
            <color indexed="81"/>
            <rFont val="Tahoma"/>
            <family val="2"/>
            <charset val="238"/>
          </rPr>
          <t>PŠ:</t>
        </r>
        <r>
          <rPr>
            <sz val="9"/>
            <color indexed="81"/>
            <rFont val="Tahoma"/>
            <family val="2"/>
            <charset val="238"/>
          </rPr>
          <t xml:space="preserve">
Škol sl. 12 ř. 0200.</t>
        </r>
      </text>
    </comment>
    <comment ref="K29" authorId="0" shapeId="0" xr:uid="{00000000-0006-0000-0C00-00002E000000}">
      <text>
        <r>
          <rPr>
            <b/>
            <sz val="9"/>
            <color indexed="81"/>
            <rFont val="Tahoma"/>
            <family val="2"/>
            <charset val="238"/>
          </rPr>
          <t>PŠ:</t>
        </r>
        <r>
          <rPr>
            <sz val="9"/>
            <color indexed="81"/>
            <rFont val="Tahoma"/>
            <family val="2"/>
            <charset val="238"/>
          </rPr>
          <t xml:space="preserve">
Škol sl. 2 ř. 0207.</t>
        </r>
      </text>
    </comment>
    <comment ref="L29" authorId="0" shapeId="0" xr:uid="{00000000-0006-0000-0C00-00002F000000}">
      <text>
        <r>
          <rPr>
            <b/>
            <sz val="9"/>
            <color indexed="81"/>
            <rFont val="Tahoma"/>
            <family val="2"/>
            <charset val="238"/>
          </rPr>
          <t>PŠ:</t>
        </r>
        <r>
          <rPr>
            <sz val="9"/>
            <color indexed="81"/>
            <rFont val="Tahoma"/>
            <family val="2"/>
            <charset val="238"/>
          </rPr>
          <t xml:space="preserve">
Škol sl. 12 ř. 0207.</t>
        </r>
      </text>
    </comment>
    <comment ref="E33" authorId="0" shapeId="0" xr:uid="{00000000-0006-0000-0C00-000030000000}">
      <text>
        <r>
          <rPr>
            <b/>
            <sz val="9"/>
            <color indexed="81"/>
            <rFont val="Tahoma"/>
            <family val="2"/>
            <charset val="238"/>
          </rPr>
          <t>PŠ:</t>
        </r>
        <r>
          <rPr>
            <sz val="9"/>
            <color indexed="81"/>
            <rFont val="Tahoma"/>
            <family val="2"/>
            <charset val="238"/>
          </rPr>
          <t xml:space="preserve">
Škol sl. 2 ř. 0307.</t>
        </r>
      </text>
    </comment>
    <comment ref="F33" authorId="0" shapeId="0" xr:uid="{00000000-0006-0000-0C00-000031000000}">
      <text>
        <r>
          <rPr>
            <b/>
            <sz val="9"/>
            <color indexed="81"/>
            <rFont val="Tahoma"/>
            <family val="2"/>
            <charset val="238"/>
          </rPr>
          <t>PŠ:</t>
        </r>
        <r>
          <rPr>
            <sz val="9"/>
            <color indexed="81"/>
            <rFont val="Tahoma"/>
            <family val="2"/>
            <charset val="238"/>
          </rPr>
          <t xml:space="preserve">
Škol sl. 12 ř. 0307.</t>
        </r>
      </text>
    </comment>
    <comment ref="K33" authorId="0" shapeId="0" xr:uid="{00000000-0006-0000-0C00-000032000000}">
      <text>
        <r>
          <rPr>
            <b/>
            <sz val="9"/>
            <color indexed="81"/>
            <rFont val="Tahoma"/>
            <family val="2"/>
            <charset val="238"/>
          </rPr>
          <t>PŠ:</t>
        </r>
        <r>
          <rPr>
            <sz val="9"/>
            <color indexed="81"/>
            <rFont val="Tahoma"/>
            <family val="2"/>
            <charset val="238"/>
          </rPr>
          <t xml:space="preserve">
Škol sl. 2 ř. 0311.</t>
        </r>
      </text>
    </comment>
    <comment ref="L33" authorId="0" shapeId="0" xr:uid="{00000000-0006-0000-0C00-000033000000}">
      <text>
        <r>
          <rPr>
            <b/>
            <sz val="9"/>
            <color indexed="81"/>
            <rFont val="Tahoma"/>
            <family val="2"/>
            <charset val="238"/>
          </rPr>
          <t>PŠ:</t>
        </r>
        <r>
          <rPr>
            <sz val="9"/>
            <color indexed="81"/>
            <rFont val="Tahoma"/>
            <family val="2"/>
            <charset val="238"/>
          </rPr>
          <t xml:space="preserve">
Škol sl. 12 ř. 0311.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PŠ</author>
  </authors>
  <commentList>
    <comment ref="K8" authorId="0" shapeId="0" xr:uid="{00000000-0006-0000-0D00-000001000000}">
      <text>
        <r>
          <rPr>
            <b/>
            <sz val="9"/>
            <color indexed="81"/>
            <rFont val="Tahoma"/>
            <family val="2"/>
            <charset val="238"/>
          </rPr>
          <t>PŠ:</t>
        </r>
        <r>
          <rPr>
            <sz val="9"/>
            <color indexed="81"/>
            <rFont val="Tahoma"/>
            <family val="2"/>
            <charset val="238"/>
          </rPr>
          <t xml:space="preserve">
AÚČ 549 1320</t>
        </r>
      </text>
    </comment>
    <comment ref="K9" authorId="0" shapeId="0" xr:uid="{00000000-0006-0000-0D00-000002000000}">
      <text>
        <r>
          <rPr>
            <b/>
            <sz val="9"/>
            <color indexed="81"/>
            <rFont val="Tahoma"/>
            <family val="2"/>
            <charset val="238"/>
          </rPr>
          <t>PŠ:</t>
        </r>
        <r>
          <rPr>
            <sz val="9"/>
            <color indexed="81"/>
            <rFont val="Tahoma"/>
            <family val="2"/>
            <charset val="238"/>
          </rPr>
          <t xml:space="preserve">
AÚČ 549 1321</t>
        </r>
      </text>
    </comment>
    <comment ref="K10" authorId="0" shapeId="0" xr:uid="{00000000-0006-0000-0D00-000003000000}">
      <text>
        <r>
          <rPr>
            <b/>
            <sz val="9"/>
            <color indexed="81"/>
            <rFont val="Tahoma"/>
            <family val="2"/>
            <charset val="238"/>
          </rPr>
          <t>PŠ:</t>
        </r>
        <r>
          <rPr>
            <sz val="9"/>
            <color indexed="81"/>
            <rFont val="Tahoma"/>
            <family val="2"/>
            <charset val="238"/>
          </rPr>
          <t xml:space="preserve">
AÚČ 549 1322</t>
        </r>
      </text>
    </comment>
    <comment ref="K11" authorId="0" shapeId="0" xr:uid="{00000000-0006-0000-0D00-000004000000}">
      <text>
        <r>
          <rPr>
            <b/>
            <sz val="9"/>
            <color indexed="81"/>
            <rFont val="Tahoma"/>
            <family val="2"/>
            <charset val="238"/>
          </rPr>
          <t>PŠ:</t>
        </r>
        <r>
          <rPr>
            <sz val="9"/>
            <color indexed="81"/>
            <rFont val="Tahoma"/>
            <family val="2"/>
            <charset val="238"/>
          </rPr>
          <t xml:space="preserve">
AÚČ 549 1323</t>
        </r>
      </text>
    </comment>
    <comment ref="K12" authorId="0" shapeId="0" xr:uid="{00000000-0006-0000-0D00-000005000000}">
      <text>
        <r>
          <rPr>
            <b/>
            <sz val="9"/>
            <color indexed="81"/>
            <rFont val="Tahoma"/>
            <family val="2"/>
            <charset val="238"/>
          </rPr>
          <t>PŠ:</t>
        </r>
        <r>
          <rPr>
            <sz val="9"/>
            <color indexed="81"/>
            <rFont val="Tahoma"/>
            <family val="2"/>
            <charset val="238"/>
          </rPr>
          <t xml:space="preserve">
AÚČ 549 1324</t>
        </r>
      </text>
    </comment>
    <comment ref="K13" authorId="0" shapeId="0" xr:uid="{00000000-0006-0000-0D00-000006000000}">
      <text>
        <r>
          <rPr>
            <b/>
            <sz val="9"/>
            <color indexed="81"/>
            <rFont val="Tahoma"/>
            <family val="2"/>
            <charset val="238"/>
          </rPr>
          <t>PŠ:</t>
        </r>
        <r>
          <rPr>
            <sz val="9"/>
            <color indexed="81"/>
            <rFont val="Tahoma"/>
            <family val="2"/>
            <charset val="238"/>
          </rPr>
          <t xml:space="preserve">
AÚČ 549 1325</t>
        </r>
      </text>
    </comment>
    <comment ref="K15" authorId="0" shapeId="0" xr:uid="{00000000-0006-0000-0D00-000007000000}">
      <text>
        <r>
          <rPr>
            <b/>
            <sz val="9"/>
            <color indexed="81"/>
            <rFont val="Tahoma"/>
            <family val="2"/>
            <charset val="238"/>
          </rPr>
          <t>PŠ:</t>
        </r>
        <r>
          <rPr>
            <sz val="9"/>
            <color indexed="81"/>
            <rFont val="Tahoma"/>
            <family val="2"/>
            <charset val="238"/>
          </rPr>
          <t xml:space="preserve">
AÚČ 549 1326</t>
        </r>
      </text>
    </comment>
    <comment ref="K19" authorId="0" shapeId="0" xr:uid="{00000000-0006-0000-0D00-000008000000}">
      <text>
        <r>
          <rPr>
            <b/>
            <sz val="9"/>
            <color indexed="81"/>
            <rFont val="Tahoma"/>
            <family val="2"/>
            <charset val="238"/>
          </rPr>
          <t>PŠ:</t>
        </r>
        <r>
          <rPr>
            <sz val="9"/>
            <color indexed="81"/>
            <rFont val="Tahoma"/>
            <family val="2"/>
            <charset val="238"/>
          </rPr>
          <t xml:space="preserve">
AÚČ 549 1327</t>
        </r>
      </text>
    </comment>
    <comment ref="K23" authorId="0" shapeId="0" xr:uid="{00000000-0006-0000-0D00-000009000000}">
      <text>
        <r>
          <rPr>
            <b/>
            <sz val="9"/>
            <color indexed="81"/>
            <rFont val="Tahoma"/>
            <family val="2"/>
            <charset val="238"/>
          </rPr>
          <t>PŠ:</t>
        </r>
        <r>
          <rPr>
            <sz val="9"/>
            <color indexed="81"/>
            <rFont val="Tahoma"/>
            <family val="2"/>
            <charset val="238"/>
          </rPr>
          <t xml:space="preserve">
AÚČ 549 1328</t>
        </r>
      </text>
    </comment>
    <comment ref="K24" authorId="0" shapeId="0" xr:uid="{00000000-0006-0000-0D00-00000A000000}">
      <text>
        <r>
          <rPr>
            <b/>
            <sz val="9"/>
            <color indexed="81"/>
            <rFont val="Tahoma"/>
            <family val="2"/>
            <charset val="238"/>
          </rPr>
          <t>PŠ:</t>
        </r>
        <r>
          <rPr>
            <sz val="9"/>
            <color indexed="81"/>
            <rFont val="Tahoma"/>
            <family val="2"/>
            <charset val="238"/>
          </rPr>
          <t xml:space="preserve">
AÚČ 549 1329</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PŠ</author>
    <author>Šimůnek Petr</author>
  </authors>
  <commentList>
    <comment ref="D9" authorId="0" shapeId="0" xr:uid="{00000000-0006-0000-1400-000001000000}">
      <text>
        <r>
          <rPr>
            <b/>
            <sz val="9"/>
            <color indexed="81"/>
            <rFont val="Tahoma"/>
            <family val="2"/>
            <charset val="238"/>
          </rPr>
          <t>PŠ:</t>
        </r>
        <r>
          <rPr>
            <sz val="9"/>
            <color indexed="81"/>
            <rFont val="Tahoma"/>
            <family val="2"/>
            <charset val="238"/>
          </rPr>
          <t xml:space="preserve">
DAL 911 0501</t>
        </r>
      </text>
    </comment>
    <comment ref="E9" authorId="1" shapeId="0" xr:uid="{00000000-0006-0000-1400-000002000000}">
      <text>
        <r>
          <rPr>
            <b/>
            <sz val="10"/>
            <color indexed="81"/>
            <rFont val="Tahoma"/>
            <family val="2"/>
            <charset val="238"/>
          </rPr>
          <t>Šimůnek Petr:</t>
        </r>
        <r>
          <rPr>
            <sz val="10"/>
            <color indexed="81"/>
            <rFont val="Tahoma"/>
            <family val="2"/>
            <charset val="238"/>
          </rPr>
          <t xml:space="preserve">
Do FÚUP nelze převádět účelově určené dary kapitálové.</t>
        </r>
      </text>
    </comment>
    <comment ref="F10" authorId="1" shapeId="0" xr:uid="{00000000-0006-0000-1400-000003000000}">
      <text>
        <r>
          <rPr>
            <b/>
            <sz val="10"/>
            <color indexed="81"/>
            <rFont val="Tahoma"/>
            <family val="2"/>
            <charset val="238"/>
          </rPr>
          <t>Šimůnek Petr:</t>
        </r>
        <r>
          <rPr>
            <sz val="10"/>
            <color indexed="81"/>
            <rFont val="Tahoma"/>
            <family val="2"/>
            <charset val="238"/>
          </rPr>
          <t xml:space="preserve">
DAL 911 0502</t>
        </r>
      </text>
    </comment>
    <comment ref="D11" authorId="1" shapeId="0" xr:uid="{00000000-0006-0000-1400-000004000000}">
      <text>
        <r>
          <rPr>
            <b/>
            <sz val="10"/>
            <color indexed="81"/>
            <rFont val="Tahoma"/>
            <family val="2"/>
            <charset val="238"/>
          </rPr>
          <t>Šimůnek Petr:</t>
        </r>
        <r>
          <rPr>
            <sz val="10"/>
            <color indexed="81"/>
            <rFont val="Tahoma"/>
            <family val="2"/>
            <charset val="238"/>
          </rPr>
          <t xml:space="preserve">
DAL 911 0576</t>
        </r>
      </text>
    </comment>
    <comment ref="E11" authorId="1" shapeId="0" xr:uid="{00000000-0006-0000-1400-000005000000}">
      <text>
        <r>
          <rPr>
            <b/>
            <sz val="10"/>
            <color indexed="81"/>
            <rFont val="Tahoma"/>
            <family val="2"/>
            <charset val="238"/>
          </rPr>
          <t>Šimůnek Petr:</t>
        </r>
        <r>
          <rPr>
            <sz val="10"/>
            <color indexed="81"/>
            <rFont val="Tahoma"/>
            <family val="2"/>
            <charset val="238"/>
          </rPr>
          <t xml:space="preserve">
DAL 911 0577</t>
        </r>
      </text>
    </comment>
    <comment ref="D12" authorId="1" shapeId="0" xr:uid="{00000000-0006-0000-1400-000006000000}">
      <text>
        <r>
          <rPr>
            <b/>
            <sz val="10"/>
            <color indexed="81"/>
            <rFont val="Tahoma"/>
            <family val="2"/>
            <charset val="238"/>
          </rPr>
          <t>Šimůnek Petr:</t>
        </r>
        <r>
          <rPr>
            <sz val="10"/>
            <color indexed="81"/>
            <rFont val="Tahoma"/>
            <family val="2"/>
            <charset val="238"/>
          </rPr>
          <t xml:space="preserve">
DAL 911 0578</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PŠ</author>
  </authors>
  <commentList>
    <comment ref="C5" authorId="0" shapeId="0" xr:uid="{00000000-0006-0000-1500-000001000000}">
      <text>
        <r>
          <rPr>
            <b/>
            <sz val="9"/>
            <color indexed="81"/>
            <rFont val="Tahoma"/>
            <family val="2"/>
            <charset val="238"/>
          </rPr>
          <t>PŠ:</t>
        </r>
        <r>
          <rPr>
            <sz val="9"/>
            <color indexed="81"/>
            <rFont val="Tahoma"/>
            <family val="2"/>
            <charset val="238"/>
          </rPr>
          <t xml:space="preserve">
MD 911 0302</t>
        </r>
      </text>
    </comment>
    <comment ref="C6" authorId="0" shapeId="0" xr:uid="{00000000-0006-0000-1500-000002000000}">
      <text>
        <r>
          <rPr>
            <b/>
            <sz val="9"/>
            <color indexed="81"/>
            <rFont val="Tahoma"/>
            <family val="2"/>
            <charset val="238"/>
          </rPr>
          <t>PŠ:</t>
        </r>
        <r>
          <rPr>
            <sz val="9"/>
            <color indexed="81"/>
            <rFont val="Tahoma"/>
            <family val="2"/>
            <charset val="238"/>
          </rPr>
          <t xml:space="preserve">
MD 911 0303</t>
        </r>
      </text>
    </comment>
    <comment ref="C7" authorId="0" shapeId="0" xr:uid="{00000000-0006-0000-1500-000003000000}">
      <text>
        <r>
          <rPr>
            <b/>
            <sz val="9"/>
            <color indexed="81"/>
            <rFont val="Tahoma"/>
            <family val="2"/>
            <charset val="238"/>
          </rPr>
          <t>PŠ:</t>
        </r>
        <r>
          <rPr>
            <sz val="9"/>
            <color indexed="81"/>
            <rFont val="Tahoma"/>
            <family val="2"/>
            <charset val="238"/>
          </rPr>
          <t xml:space="preserve">
MD 911 0304</t>
        </r>
      </text>
    </comment>
    <comment ref="C8" authorId="0" shapeId="0" xr:uid="{00000000-0006-0000-1500-000004000000}">
      <text>
        <r>
          <rPr>
            <b/>
            <sz val="9"/>
            <color indexed="81"/>
            <rFont val="Tahoma"/>
            <family val="2"/>
            <charset val="238"/>
          </rPr>
          <t>PŠ:</t>
        </r>
        <r>
          <rPr>
            <sz val="9"/>
            <color indexed="81"/>
            <rFont val="Tahoma"/>
            <family val="2"/>
            <charset val="238"/>
          </rPr>
          <t xml:space="preserve">
MD 911 0305</t>
        </r>
      </text>
    </comment>
    <comment ref="C9" authorId="0" shapeId="0" xr:uid="{00000000-0006-0000-1500-000005000000}">
      <text>
        <r>
          <rPr>
            <b/>
            <sz val="9"/>
            <color indexed="81"/>
            <rFont val="Tahoma"/>
            <family val="2"/>
            <charset val="238"/>
          </rPr>
          <t>PŠ:</t>
        </r>
        <r>
          <rPr>
            <sz val="9"/>
            <color indexed="81"/>
            <rFont val="Tahoma"/>
            <family val="2"/>
            <charset val="238"/>
          </rPr>
          <t xml:space="preserve">
MD 911 0306</t>
        </r>
      </text>
    </comment>
    <comment ref="C10" authorId="0" shapeId="0" xr:uid="{00000000-0006-0000-1500-000006000000}">
      <text>
        <r>
          <rPr>
            <b/>
            <sz val="9"/>
            <color indexed="81"/>
            <rFont val="Tahoma"/>
            <family val="2"/>
            <charset val="238"/>
          </rPr>
          <t>PŠ:</t>
        </r>
        <r>
          <rPr>
            <sz val="9"/>
            <color indexed="81"/>
            <rFont val="Tahoma"/>
            <family val="2"/>
            <charset val="238"/>
          </rPr>
          <t xml:space="preserve">
MD 911 0307</t>
        </r>
      </text>
    </comment>
    <comment ref="C11" authorId="0" shapeId="0" xr:uid="{00000000-0006-0000-1500-000007000000}">
      <text>
        <r>
          <rPr>
            <b/>
            <sz val="9"/>
            <color indexed="81"/>
            <rFont val="Tahoma"/>
            <family val="2"/>
            <charset val="238"/>
          </rPr>
          <t>PŠ:</t>
        </r>
        <r>
          <rPr>
            <sz val="9"/>
            <color indexed="81"/>
            <rFont val="Tahoma"/>
            <family val="2"/>
            <charset val="238"/>
          </rPr>
          <t xml:space="preserve">
MD 911 0308</t>
        </r>
      </text>
    </comment>
    <comment ref="C12" authorId="0" shapeId="0" xr:uid="{00000000-0006-0000-1500-000008000000}">
      <text>
        <r>
          <rPr>
            <b/>
            <sz val="9"/>
            <color indexed="81"/>
            <rFont val="Tahoma"/>
            <family val="2"/>
            <charset val="238"/>
          </rPr>
          <t>PŠ:</t>
        </r>
        <r>
          <rPr>
            <sz val="9"/>
            <color indexed="81"/>
            <rFont val="Tahoma"/>
            <family val="2"/>
            <charset val="238"/>
          </rPr>
          <t xml:space="preserve">
MD 911 0310</t>
        </r>
      </text>
    </comment>
    <comment ref="C13" authorId="0" shapeId="0" xr:uid="{00000000-0006-0000-1500-000009000000}">
      <text>
        <r>
          <rPr>
            <b/>
            <sz val="9"/>
            <color indexed="81"/>
            <rFont val="Tahoma"/>
            <family val="2"/>
            <charset val="238"/>
          </rPr>
          <t>PŠ:</t>
        </r>
        <r>
          <rPr>
            <sz val="9"/>
            <color indexed="81"/>
            <rFont val="Tahoma"/>
            <family val="2"/>
            <charset val="238"/>
          </rPr>
          <t xml:space="preserve">
MD 911 0311</t>
        </r>
      </text>
    </comment>
  </commentList>
</comments>
</file>

<file path=xl/sharedStrings.xml><?xml version="1.0" encoding="utf-8"?>
<sst xmlns="http://schemas.openxmlformats.org/spreadsheetml/2006/main" count="2046" uniqueCount="1202">
  <si>
    <t>úplata za vzdělávání v mezinárodně uznávaném kursu (§ 60a)</t>
  </si>
  <si>
    <t>úplata za používání zařízení pro přípravu k rigor. zk. (§ 46; 5)</t>
  </si>
  <si>
    <t>poplatek za úkony spojené s rigorózní zkouškou (§ 46; 5)</t>
  </si>
  <si>
    <t>Tabulka 8   Pracovníci a mzdové prostředky</t>
  </si>
  <si>
    <r>
      <rPr>
        <sz val="8"/>
        <color indexed="8"/>
        <rFont val="Calibri"/>
        <family val="2"/>
        <charset val="238"/>
      </rPr>
      <t>(1)</t>
    </r>
    <r>
      <rPr>
        <sz val="10"/>
        <color indexed="8"/>
        <rFont val="Calibri"/>
        <family val="2"/>
        <charset val="238"/>
      </rPr>
      <t xml:space="preserve"> Mzdy = plnění poskytované za vykonanou práci či v přímé souvislosti s prací poskytovanou na základě pracovního poměru, a to bez sociálního a zdravotního pojištění, které odvádí zaměstnavatel; OON obsahuje pouze platby za provedenou práci (DPP, DPČ), neobsahuje sociální a zdravotní pojištění, které odvádí zaměstnavatel.</t>
    </r>
  </si>
  <si>
    <t>z toho příděl ze zisku</t>
  </si>
  <si>
    <t>Kontrola na rozvahu (tab. 1)</t>
  </si>
  <si>
    <t>Tabulka 11.a   Rezervní fond</t>
  </si>
  <si>
    <t>Tabulka 11.b   Fond reprodukce investičního majetku</t>
  </si>
  <si>
    <t>Tabulka 11.c   Stipendijní fond</t>
  </si>
  <si>
    <t>Tabulka 11.d   Fond odměn</t>
  </si>
  <si>
    <t>Tabulka 11.e   Fond účelově určených prostředků</t>
  </si>
  <si>
    <t>Tabulka 11.f   Fond sociální</t>
  </si>
  <si>
    <t>Tabulka 11.g   Fond provozních prostředků</t>
  </si>
  <si>
    <t>Kontrola na tab. 8.a</t>
  </si>
  <si>
    <t xml:space="preserve">     IP na mezinárodní spolupráci ČR ve VaV</t>
  </si>
  <si>
    <t xml:space="preserve">     IP na dlouh. koncepční rozvoj výzk. organizací</t>
  </si>
  <si>
    <r>
      <rPr>
        <sz val="8"/>
        <color indexed="8"/>
        <rFont val="Calibri"/>
        <family val="2"/>
        <charset val="238"/>
      </rPr>
      <t>(2)</t>
    </r>
    <r>
      <rPr>
        <sz val="10"/>
        <color indexed="8"/>
        <rFont val="Calibri"/>
        <family val="2"/>
        <charset val="238"/>
      </rPr>
      <t xml:space="preserve"> Obsahuje prostředky z GA ČR, TA ČR, ministerstev a dalších národních zdrojů (bez operačních programů EU).</t>
    </r>
  </si>
  <si>
    <t>3=sl.2/12/sl.1</t>
  </si>
  <si>
    <t>9=sl.8/12   /sl.7</t>
  </si>
  <si>
    <r>
      <rPr>
        <sz val="8"/>
        <rFont val="Calibri"/>
        <family val="2"/>
        <charset val="238"/>
      </rPr>
      <t>(1)</t>
    </r>
    <r>
      <rPr>
        <sz val="10"/>
        <rFont val="Calibri"/>
        <family val="2"/>
        <charset val="238"/>
      </rPr>
      <t xml:space="preserve"> Tato tabulka zahrnuje všechny veřejné zdroje vysoké školy, tedy včetně finančních prostředků souvisejících s hospodařením Kolejí a menz (KaM) a Vysokoškolských zemědělských a lesních statků (VZaLS).</t>
    </r>
  </si>
  <si>
    <t>j= f+i</t>
  </si>
  <si>
    <t>Tabulka 2   Výkaz zisku a ztráty - sumář</t>
  </si>
  <si>
    <t>vystavení cizojazyčného dokladu o studiu</t>
  </si>
  <si>
    <t>-</t>
  </si>
  <si>
    <t>Součást VVŠ</t>
  </si>
  <si>
    <t>hlavní činnost</t>
  </si>
  <si>
    <t>doplňková (hospodářská) činnost</t>
  </si>
  <si>
    <t>Náklady celkem včetně vnitroorganizačních nákladů</t>
  </si>
  <si>
    <t>Výnosy celkem včetně vnitroorganizačních výnosů</t>
  </si>
  <si>
    <r>
      <rPr>
        <sz val="8"/>
        <rFont val="Calibri"/>
        <family val="2"/>
        <charset val="238"/>
      </rPr>
      <t>(2)</t>
    </r>
    <r>
      <rPr>
        <sz val="10"/>
        <rFont val="Calibri"/>
        <family val="2"/>
        <charset val="238"/>
      </rPr>
      <t xml:space="preserve"> Jedná se o finanční prostředky poskytnuté  vysoké škole rozhodnutím (sloupec 1, 3, 5) a použité na určitý účel v souladu s rozhodnutím (sloupec 2, 4, 6). 
</t>
    </r>
    <r>
      <rPr>
        <u/>
        <sz val="10"/>
        <rFont val="Calibri"/>
        <family val="2"/>
        <charset val="238"/>
      </rPr>
      <t>Poskytnuto</t>
    </r>
    <r>
      <rPr>
        <sz val="10"/>
        <rFont val="Calibri"/>
        <family val="2"/>
        <charset val="238"/>
      </rPr>
      <t xml:space="preserve">: jedná se o finanční prostředky, které vysoká škola v daném kalendářním roce získala na základě rozhodnutí. </t>
    </r>
    <r>
      <rPr>
        <u/>
        <sz val="10"/>
        <rFont val="Calibri"/>
        <family val="2"/>
        <charset val="238"/>
      </rPr>
      <t>Použito</t>
    </r>
    <r>
      <rPr>
        <sz val="10"/>
        <rFont val="Calibri"/>
        <family val="2"/>
        <charset val="238"/>
      </rPr>
      <t>: jedná se o finanční prostředky, které VŠ v daném kalendářním roce použila na účel v souladu s rozhodnutím.</t>
    </r>
  </si>
  <si>
    <r>
      <t xml:space="preserve">Prostředky z veřejných zdrojů (dotace a příspěvky) národní i zahraniční  </t>
    </r>
    <r>
      <rPr>
        <b/>
        <sz val="8"/>
        <rFont val="Calibri"/>
        <family val="2"/>
        <charset val="238"/>
      </rPr>
      <t>(ř.2+ř.27)</t>
    </r>
  </si>
  <si>
    <r>
      <t xml:space="preserve">získané přes kapitolu MŠMT  </t>
    </r>
    <r>
      <rPr>
        <sz val="8"/>
        <rFont val="Calibri"/>
        <family val="2"/>
        <charset val="238"/>
      </rPr>
      <t>(ř.4+ř.7)</t>
    </r>
  </si>
  <si>
    <r>
      <t xml:space="preserve">dotace na programy strukturálních fondů </t>
    </r>
    <r>
      <rPr>
        <sz val="8"/>
        <rFont val="Calibri"/>
        <family val="2"/>
        <charset val="238"/>
      </rPr>
      <t xml:space="preserve">(3) </t>
    </r>
    <r>
      <rPr>
        <sz val="8"/>
        <rFont val="Calibri"/>
        <family val="2"/>
        <charset val="238"/>
      </rPr>
      <t xml:space="preserve"> (ř.5+ř.6)</t>
    </r>
  </si>
  <si>
    <r>
      <t xml:space="preserve">dotace ostatní  </t>
    </r>
    <r>
      <rPr>
        <sz val="8"/>
        <rFont val="Calibri"/>
        <family val="2"/>
        <charset val="238"/>
      </rPr>
      <t>(ř.8+ř.12)</t>
    </r>
  </si>
  <si>
    <r>
      <t xml:space="preserve">dotace spojené se vzdělávací činností  </t>
    </r>
    <r>
      <rPr>
        <sz val="8"/>
        <rFont val="Calibri"/>
        <family val="2"/>
        <charset val="238"/>
      </rPr>
      <t>(ř.9+ř.10+ř.11)</t>
    </r>
  </si>
  <si>
    <r>
      <t xml:space="preserve">získané přes ostatní kapitoly státního rozpočtu  </t>
    </r>
    <r>
      <rPr>
        <sz val="8"/>
        <rFont val="Calibri"/>
        <family val="2"/>
        <charset val="238"/>
      </rPr>
      <t>(ř.14+ř.17)</t>
    </r>
  </si>
  <si>
    <r>
      <t xml:space="preserve">dotace na operační programy EU  </t>
    </r>
    <r>
      <rPr>
        <sz val="8"/>
        <rFont val="Calibri"/>
        <family val="2"/>
        <charset val="238"/>
      </rPr>
      <t>(ř.15+ř.16)</t>
    </r>
  </si>
  <si>
    <r>
      <t xml:space="preserve">dotace ostatní  </t>
    </r>
    <r>
      <rPr>
        <sz val="8"/>
        <rFont val="Calibri"/>
        <family val="2"/>
        <charset val="238"/>
      </rPr>
      <t>(ř.18+ř.19)</t>
    </r>
  </si>
  <si>
    <r>
      <t xml:space="preserve">získané přes územní rozpočty  </t>
    </r>
    <r>
      <rPr>
        <sz val="8"/>
        <rFont val="Calibri"/>
        <family val="2"/>
        <charset val="238"/>
      </rPr>
      <t>(ř.21+ř.24)</t>
    </r>
  </si>
  <si>
    <r>
      <t xml:space="preserve">dotace na operační programy EU  </t>
    </r>
    <r>
      <rPr>
        <sz val="8"/>
        <rFont val="Calibri"/>
        <family val="2"/>
        <charset val="238"/>
      </rPr>
      <t>(ř.22+ř.23)</t>
    </r>
  </si>
  <si>
    <r>
      <t xml:space="preserve">dotace ostatní  </t>
    </r>
    <r>
      <rPr>
        <sz val="8"/>
        <rFont val="Calibri"/>
        <family val="2"/>
        <charset val="238"/>
      </rPr>
      <t>(ř.25+ř.26)</t>
    </r>
  </si>
  <si>
    <r>
      <t xml:space="preserve">dotace spojené se vzdělávací činností  </t>
    </r>
    <r>
      <rPr>
        <sz val="8"/>
        <rFont val="Calibri"/>
        <family val="2"/>
        <charset val="238"/>
      </rPr>
      <t>(ř.32+ř.33+ř.34+ř.35)</t>
    </r>
  </si>
  <si>
    <r>
      <t xml:space="preserve">získané přes kapitolu MŠMT  </t>
    </r>
    <r>
      <rPr>
        <sz val="8"/>
        <rFont val="Calibri"/>
        <family val="2"/>
        <charset val="238"/>
      </rPr>
      <t>(ř.5+ř.8)</t>
    </r>
  </si>
  <si>
    <r>
      <t xml:space="preserve">získané přes ostatní kapitoly státního rozpočtu </t>
    </r>
    <r>
      <rPr>
        <sz val="8"/>
        <rFont val="Calibri"/>
        <family val="2"/>
        <charset val="238"/>
      </rPr>
      <t xml:space="preserve"> (ř.15+ř.18)</t>
    </r>
  </si>
  <si>
    <r>
      <t xml:space="preserve">získané přes územní rozpočty  </t>
    </r>
    <r>
      <rPr>
        <sz val="8"/>
        <rFont val="Calibri"/>
        <family val="2"/>
        <charset val="238"/>
      </rPr>
      <t xml:space="preserve"> (ř.22+ř.25)</t>
    </r>
  </si>
  <si>
    <r>
      <t xml:space="preserve">veřejné prostředky ze zahraničí (získané přímo VVŠ) </t>
    </r>
    <r>
      <rPr>
        <sz val="8"/>
        <rFont val="Calibri"/>
        <family val="2"/>
        <charset val="238"/>
      </rPr>
      <t xml:space="preserve"> (ř.28)</t>
    </r>
  </si>
  <si>
    <r>
      <t xml:space="preserve">dotace na VaV  </t>
    </r>
    <r>
      <rPr>
        <sz val="8"/>
        <rFont val="Calibri"/>
        <family val="2"/>
        <charset val="238"/>
      </rPr>
      <t>(ř.37+ř.38+ř.39+ř.40)</t>
    </r>
  </si>
  <si>
    <r>
      <t xml:space="preserve">získané přes kapitolu MŠMT  </t>
    </r>
    <r>
      <rPr>
        <sz val="8"/>
        <rFont val="Calibri"/>
        <family val="2"/>
        <charset val="238"/>
      </rPr>
      <t>(ř.6+ř.12)</t>
    </r>
  </si>
  <si>
    <r>
      <t xml:space="preserve">získané přes ostatní kapitoly státního rozpočtu  </t>
    </r>
    <r>
      <rPr>
        <sz val="8"/>
        <rFont val="Calibri"/>
        <family val="2"/>
        <charset val="238"/>
      </rPr>
      <t>(ř.16+ř.19)</t>
    </r>
  </si>
  <si>
    <r>
      <t xml:space="preserve">získané přes územní rozpočty </t>
    </r>
    <r>
      <rPr>
        <sz val="8"/>
        <rFont val="Calibri"/>
        <family val="2"/>
        <charset val="238"/>
      </rPr>
      <t>(ř.23+ř.26)</t>
    </r>
  </si>
  <si>
    <r>
      <t xml:space="preserve">veřejné prostředky ze zahraničí (získané přímo VVŠ) </t>
    </r>
    <r>
      <rPr>
        <sz val="8"/>
        <rFont val="Calibri"/>
        <family val="2"/>
        <charset val="238"/>
      </rPr>
      <t>(ř.29)</t>
    </r>
  </si>
  <si>
    <r>
      <t xml:space="preserve">SOUHRN 2  </t>
    </r>
    <r>
      <rPr>
        <b/>
        <sz val="8"/>
        <rFont val="Calibri"/>
        <family val="2"/>
        <charset val="238"/>
      </rPr>
      <t>(ř.42+ř.46)</t>
    </r>
  </si>
  <si>
    <r>
      <t xml:space="preserve">dotace spojené se vzdělávací činností  </t>
    </r>
    <r>
      <rPr>
        <sz val="8"/>
        <rFont val="Calibri"/>
        <family val="2"/>
        <charset val="238"/>
      </rPr>
      <t>(ř.43+ř.44+ř.45)</t>
    </r>
  </si>
  <si>
    <r>
      <t xml:space="preserve">dotace na programy strukturálních fondů </t>
    </r>
    <r>
      <rPr>
        <sz val="8"/>
        <rFont val="Calibri"/>
        <family val="2"/>
        <charset val="238"/>
      </rPr>
      <t>(ř.5+ř.15+ř.22)</t>
    </r>
  </si>
  <si>
    <r>
      <t xml:space="preserve">dotace ostatní  </t>
    </r>
    <r>
      <rPr>
        <sz val="8"/>
        <rFont val="Calibri"/>
        <family val="2"/>
        <charset val="238"/>
      </rPr>
      <t>(ř.8+ř.18+ř.25)</t>
    </r>
  </si>
  <si>
    <r>
      <t xml:space="preserve">veřejné prostředky ze zahraničí (získané přímo VVŠ)  </t>
    </r>
    <r>
      <rPr>
        <sz val="8"/>
        <rFont val="Calibri"/>
        <family val="2"/>
        <charset val="238"/>
      </rPr>
      <t>(ř.28)</t>
    </r>
  </si>
  <si>
    <r>
      <t xml:space="preserve">dotace na VaV </t>
    </r>
    <r>
      <rPr>
        <sz val="8"/>
        <rFont val="Calibri"/>
        <family val="2"/>
        <charset val="238"/>
      </rPr>
      <t xml:space="preserve"> (ř.47+ř.48+ř.49)</t>
    </r>
  </si>
  <si>
    <r>
      <t>dotace na programy strukturálních fondů</t>
    </r>
    <r>
      <rPr>
        <sz val="8"/>
        <rFont val="Calibri"/>
        <family val="2"/>
        <charset val="238"/>
      </rPr>
      <t xml:space="preserve">  (ř.6+ř.16+ř.23)</t>
    </r>
  </si>
  <si>
    <r>
      <t xml:space="preserve">dotace ostatní </t>
    </r>
    <r>
      <rPr>
        <sz val="8"/>
        <rFont val="Calibri"/>
        <family val="2"/>
        <charset val="238"/>
      </rPr>
      <t xml:space="preserve"> (ř.12+ř.19+ř.26)</t>
    </r>
  </si>
  <si>
    <t>A</t>
  </si>
  <si>
    <t>A.1</t>
  </si>
  <si>
    <t>A.2</t>
  </si>
  <si>
    <t>A.3</t>
  </si>
  <si>
    <t>A.4</t>
  </si>
  <si>
    <t>B</t>
  </si>
  <si>
    <t>C.1</t>
  </si>
  <si>
    <t>C.2</t>
  </si>
  <si>
    <t>C.3</t>
  </si>
  <si>
    <t>C.4</t>
  </si>
  <si>
    <t>D.1</t>
  </si>
  <si>
    <t>D.2</t>
  </si>
  <si>
    <t>D.3</t>
  </si>
  <si>
    <t>E</t>
  </si>
  <si>
    <r>
      <t xml:space="preserve">veřejné prostředky ze zahraničí (získané přímo VVŠ)   </t>
    </r>
    <r>
      <rPr>
        <sz val="8"/>
        <rFont val="Calibri"/>
        <family val="2"/>
        <charset val="238"/>
      </rPr>
      <t>(ř.29)</t>
    </r>
  </si>
  <si>
    <t>ostatní odbory MŠMT</t>
  </si>
  <si>
    <t xml:space="preserve">     Ministerstvo zdravotnictví</t>
  </si>
  <si>
    <t xml:space="preserve">     Ministerstvo kultury</t>
  </si>
  <si>
    <t xml:space="preserve">     Ministerstvo zahraničních věcí</t>
  </si>
  <si>
    <t xml:space="preserve">     Ministerstvo pro místní rozvoj</t>
  </si>
  <si>
    <t xml:space="preserve">          obce a městské části</t>
  </si>
  <si>
    <t xml:space="preserve">          Kraje a MHMP</t>
  </si>
  <si>
    <r>
      <t xml:space="preserve">použité </t>
    </r>
    <r>
      <rPr>
        <sz val="8"/>
        <color indexed="8"/>
        <rFont val="Calibri"/>
        <family val="2"/>
        <charset val="238"/>
      </rPr>
      <t>(3)</t>
    </r>
  </si>
  <si>
    <t xml:space="preserve">          Ministerstvo kultury</t>
  </si>
  <si>
    <t xml:space="preserve">          Ministerstvo vnitra</t>
  </si>
  <si>
    <r>
      <rPr>
        <sz val="8"/>
        <color indexed="8"/>
        <rFont val="Calibri"/>
        <family val="2"/>
        <charset val="238"/>
      </rPr>
      <t>(3)</t>
    </r>
    <r>
      <rPr>
        <sz val="10"/>
        <color indexed="8"/>
        <rFont val="Calibri"/>
        <family val="2"/>
        <charset val="238"/>
      </rPr>
      <t xml:space="preserve"> Použito: jedná se o finanční prostředky, které VŠ v daném kalendářním roce použila na účel v souladu s rozhodnutím (sloupec b, d, f). Pokud by škola používala veřejné prostředky institucionálního charakteru (např. IP na rozvoj VO) k dofinancování programů/aktivit uvedených v dalších řádcích této tabulky nebo projektů zde neuvedených, takové použití pro jiný účel financovaný z veřejných zdrojů je nutné specifikovat v komentáři.</t>
    </r>
  </si>
  <si>
    <r>
      <t xml:space="preserve">VaV </t>
    </r>
    <r>
      <rPr>
        <sz val="8"/>
        <color indexed="8"/>
        <rFont val="Calibri"/>
        <family val="2"/>
        <charset val="238"/>
      </rPr>
      <t>(2)</t>
    </r>
  </si>
  <si>
    <r>
      <rPr>
        <sz val="8"/>
        <color indexed="8"/>
        <rFont val="Calibri"/>
        <family val="2"/>
        <charset val="238"/>
      </rPr>
      <t>(7)</t>
    </r>
    <r>
      <rPr>
        <sz val="10"/>
        <color indexed="8"/>
        <rFont val="Calibri"/>
        <family val="2"/>
        <charset val="238"/>
      </rPr>
      <t xml:space="preserve"> Lze vyplnit, pokud se nejedná o poslední rok projektu.</t>
    </r>
  </si>
  <si>
    <t>sl. "a" Celkem = vazba na stipendijní fond (Tab. 11.c)</t>
  </si>
  <si>
    <r>
      <rPr>
        <sz val="8"/>
        <rFont val="Calibri"/>
        <family val="2"/>
        <charset val="238"/>
      </rPr>
      <t>(2)</t>
    </r>
    <r>
      <rPr>
        <sz val="10"/>
        <rFont val="Calibri"/>
        <family val="2"/>
        <charset val="238"/>
      </rPr>
      <t xml:space="preserve"> VŠ uvede počet studentů (resp. studií) nebo dalších účastníků vzdělávání, kteří poplatek/úhradu za další činosti zaplatili.</t>
    </r>
  </si>
  <si>
    <r>
      <rPr>
        <sz val="8"/>
        <rFont val="Calibri"/>
        <family val="2"/>
        <charset val="238"/>
      </rPr>
      <t>(1)</t>
    </r>
    <r>
      <rPr>
        <sz val="10"/>
        <rFont val="Calibri"/>
        <family val="2"/>
        <charset val="238"/>
      </rPr>
      <t xml:space="preserve"> VŠ uvede celkovou částku v tis. Kč, kterou na daném typu poplatku / úhradou za další činnosti poskytované veřejnou vysokou školou přijala od studentů/dalších účastníků vzdělávání v daném kalendářním roce.  </t>
    </r>
  </si>
  <si>
    <t xml:space="preserve">     Účelová podpora </t>
  </si>
  <si>
    <t xml:space="preserve">  (bez prostředků poskytovaných na programové financování, na operační programy a VaV)</t>
  </si>
  <si>
    <t xml:space="preserve">               (bez prostředků poskytovaných na operační programy EU) </t>
  </si>
  <si>
    <r>
      <rPr>
        <sz val="8"/>
        <color indexed="8"/>
        <rFont val="Calibri"/>
        <family val="2"/>
        <charset val="238"/>
      </rPr>
      <t>(2)</t>
    </r>
    <r>
      <rPr>
        <sz val="10"/>
        <color indexed="8"/>
        <rFont val="Calibri"/>
        <family val="2"/>
        <charset val="238"/>
      </rPr>
      <t xml:space="preserve"> Poskytnuto: jedná se o finanční prostředky, které byly vysoké škole poskytnuty v daném kalendářním roce na základě rozhodnutí (sloupec a, c, e). </t>
    </r>
  </si>
  <si>
    <r>
      <rPr>
        <sz val="8"/>
        <rFont val="Calibri"/>
        <family val="2"/>
        <charset val="238"/>
      </rPr>
      <t>(8)</t>
    </r>
    <r>
      <rPr>
        <sz val="10"/>
        <rFont val="Calibri"/>
        <family val="2"/>
        <charset val="238"/>
      </rPr>
      <t xml:space="preserve"> Lze vyplnit pouze v posledním roce projektu nebo při předčasném ukončení projektu. Jedná se o souhrnný údaj za všechny roky trvání projektu.</t>
    </r>
  </si>
  <si>
    <r>
      <rPr>
        <sz val="8"/>
        <color indexed="8"/>
        <rFont val="Calibri"/>
        <family val="2"/>
        <charset val="238"/>
      </rPr>
      <t>(4)</t>
    </r>
    <r>
      <rPr>
        <sz val="10"/>
        <color indexed="8"/>
        <rFont val="Calibri"/>
        <family val="2"/>
        <charset val="238"/>
      </rPr>
      <t xml:space="preserve"> Fond reprodukce investičního majetku (FRIM), fond provozních prostředků (FPP), fond účelově určených prostředků(FÚUP), § 18, odst. 6 zákona o VŠ. Jedná se o finanční prostředky, které nebyly v daném kalendářním roce použity, ale byly převedeny do fondů - jsou součástí "použitých" prostředků uvedených v této tabulce (sl. b, d, f).</t>
    </r>
  </si>
  <si>
    <r>
      <t xml:space="preserve">Ostatní použité neveřej. zdroje </t>
    </r>
    <r>
      <rPr>
        <sz val="8"/>
        <color indexed="8"/>
        <rFont val="Calibri"/>
        <family val="2"/>
        <charset val="238"/>
      </rPr>
      <t>(5)</t>
    </r>
  </si>
  <si>
    <r>
      <rPr>
        <sz val="8"/>
        <color indexed="8"/>
        <rFont val="Calibri"/>
        <family val="2"/>
        <charset val="238"/>
      </rPr>
      <t xml:space="preserve">(5) </t>
    </r>
    <r>
      <rPr>
        <sz val="10"/>
        <color indexed="8"/>
        <rFont val="Calibri"/>
        <family val="2"/>
        <charset val="238"/>
      </rPr>
      <t xml:space="preserve">Sloupec "k" uvádí "ostatní použité neveřejné zdroje celkem" a obsahuje prostředky na dofinancování programů/aktivit uvedených v jednotlivých řádcích (a to pouze z neveřejných zdrojů). </t>
    </r>
  </si>
  <si>
    <r>
      <t xml:space="preserve">Převody do fondů </t>
    </r>
    <r>
      <rPr>
        <sz val="8"/>
        <color indexed="8"/>
        <rFont val="Calibri"/>
        <family val="2"/>
        <charset val="238"/>
      </rPr>
      <t>(4)</t>
    </r>
  </si>
  <si>
    <t>příjmy z prodeje nehm. a hmot.dlouhod.majetku</t>
  </si>
  <si>
    <r>
      <t xml:space="preserve">            ostatní inv. užití </t>
    </r>
    <r>
      <rPr>
        <sz val="8"/>
        <rFont val="Calibri"/>
        <family val="2"/>
        <charset val="238"/>
      </rPr>
      <t>(1)</t>
    </r>
  </si>
  <si>
    <r>
      <t>Neinvestiční celkem</t>
    </r>
    <r>
      <rPr>
        <sz val="8"/>
        <rFont val="Calibri"/>
        <family val="2"/>
        <charset val="238"/>
      </rPr>
      <t xml:space="preserve"> (1)</t>
    </r>
  </si>
  <si>
    <t>AKTIVA</t>
  </si>
  <si>
    <t xml:space="preserve">A.Dlouhodobý majetek celkem            </t>
  </si>
  <si>
    <t>0001</t>
  </si>
  <si>
    <t xml:space="preserve">   I. Dlouhodobý nehmotný majetek celkem             </t>
  </si>
  <si>
    <t>ř.3 až 9</t>
  </si>
  <si>
    <t>0002</t>
  </si>
  <si>
    <t xml:space="preserve">                    1.Nehmotné výsledky výzkumu a vývoje</t>
  </si>
  <si>
    <t>012</t>
  </si>
  <si>
    <t>0003</t>
  </si>
  <si>
    <t xml:space="preserve">                    2.Software</t>
  </si>
  <si>
    <t>013</t>
  </si>
  <si>
    <t>0004</t>
  </si>
  <si>
    <t xml:space="preserve">                    3.Ocenitelná práva</t>
  </si>
  <si>
    <t>014</t>
  </si>
  <si>
    <t>0005</t>
  </si>
  <si>
    <t xml:space="preserve">                    4.Drobný dlouhodobý nehmotný majetek</t>
  </si>
  <si>
    <t>018</t>
  </si>
  <si>
    <t>0006</t>
  </si>
  <si>
    <t xml:space="preserve">                    5.Ostatní dlouhodobý nehmotný majetek</t>
  </si>
  <si>
    <t>019</t>
  </si>
  <si>
    <t>0007</t>
  </si>
  <si>
    <t xml:space="preserve">                    6.Nedokončený dlouhodobý nehmotný majetek</t>
  </si>
  <si>
    <t>041</t>
  </si>
  <si>
    <t>0008</t>
  </si>
  <si>
    <t xml:space="preserve">                    7.Poskytnuté zálohy na dlouhodobý nehmotný majetek</t>
  </si>
  <si>
    <t>051</t>
  </si>
  <si>
    <t>0009</t>
  </si>
  <si>
    <t xml:space="preserve">    II. Dlouhodobý hmotný majetek celkem            </t>
  </si>
  <si>
    <t>ř.11 až 20</t>
  </si>
  <si>
    <t>0010</t>
  </si>
  <si>
    <t xml:space="preserve">                    1.Pozemky</t>
  </si>
  <si>
    <t>031</t>
  </si>
  <si>
    <t>0011</t>
  </si>
  <si>
    <t xml:space="preserve">                    2.Umělecká díla,předměty a sbírky</t>
  </si>
  <si>
    <t>032</t>
  </si>
  <si>
    <t>0012</t>
  </si>
  <si>
    <t xml:space="preserve">                    3.Stavby</t>
  </si>
  <si>
    <t>021</t>
  </si>
  <si>
    <t>0013</t>
  </si>
  <si>
    <t>022</t>
  </si>
  <si>
    <t>0014</t>
  </si>
  <si>
    <t xml:space="preserve">                    5.Pěstitelské celky trvalých porostů</t>
  </si>
  <si>
    <t>025</t>
  </si>
  <si>
    <t>0015</t>
  </si>
  <si>
    <t>026</t>
  </si>
  <si>
    <t>0016</t>
  </si>
  <si>
    <t xml:space="preserve">                    7.Drobný dlouhodobý hmotný majetek</t>
  </si>
  <si>
    <t>028</t>
  </si>
  <si>
    <t>0017</t>
  </si>
  <si>
    <t>A+K</t>
  </si>
  <si>
    <t xml:space="preserve">                    8.Ostatní dlouhodobý hmotný majetek</t>
  </si>
  <si>
    <t>029</t>
  </si>
  <si>
    <t>0018</t>
  </si>
  <si>
    <t xml:space="preserve">                    9.Nedokončený dlouhodobý hmotný majetek</t>
  </si>
  <si>
    <t>042</t>
  </si>
  <si>
    <t>0019</t>
  </si>
  <si>
    <t xml:space="preserve">                  10.Poskytnuté zálohy na dlouhodobý hnotný majetek</t>
  </si>
  <si>
    <t>052</t>
  </si>
  <si>
    <t>0020</t>
  </si>
  <si>
    <t xml:space="preserve">    III. Dlouhodobý finanční majetek celkem            </t>
  </si>
  <si>
    <t>0021</t>
  </si>
  <si>
    <t>061</t>
  </si>
  <si>
    <t>0022</t>
  </si>
  <si>
    <t>062</t>
  </si>
  <si>
    <t>0023</t>
  </si>
  <si>
    <t xml:space="preserve">                    3.Dluhové cenné papíry držené do splatnosti</t>
  </si>
  <si>
    <t>063</t>
  </si>
  <si>
    <t>0024</t>
  </si>
  <si>
    <t xml:space="preserve">                    4.Půjčky organizačním složkám</t>
  </si>
  <si>
    <t>066</t>
  </si>
  <si>
    <t>0025</t>
  </si>
  <si>
    <t xml:space="preserve">                    5.Ostatní dlouhodobé půjčky</t>
  </si>
  <si>
    <t>067</t>
  </si>
  <si>
    <t>0026</t>
  </si>
  <si>
    <t xml:space="preserve">                    6.Ostatní dlouhodobý finanční majetek</t>
  </si>
  <si>
    <t>0027</t>
  </si>
  <si>
    <t>0028</t>
  </si>
  <si>
    <t xml:space="preserve">    IV. Oprávky k dlouhodobému majetku celkem    </t>
  </si>
  <si>
    <t>0029</t>
  </si>
  <si>
    <t xml:space="preserve">                    1.Oprávky k nehmotným výsledkům výzkumu a vývoje</t>
  </si>
  <si>
    <t>072</t>
  </si>
  <si>
    <t>0030</t>
  </si>
  <si>
    <t xml:space="preserve">                    2.Oprávky k softwaru</t>
  </si>
  <si>
    <t>073</t>
  </si>
  <si>
    <t>0031</t>
  </si>
  <si>
    <t xml:space="preserve">                    3.Oprávky k ocenitelným právům</t>
  </si>
  <si>
    <t>074</t>
  </si>
  <si>
    <t>0032</t>
  </si>
  <si>
    <t xml:space="preserve">                    4.Oprávky k drobnému dlouhodobému nehm. majetku</t>
  </si>
  <si>
    <t>078</t>
  </si>
  <si>
    <t>0033</t>
  </si>
  <si>
    <t xml:space="preserve">                    5.Oprávky k ostatnímu dlouhodobému nehm. majetku</t>
  </si>
  <si>
    <t>079</t>
  </si>
  <si>
    <t>0034</t>
  </si>
  <si>
    <t xml:space="preserve">                    6.Oprávky ke stavbám</t>
  </si>
  <si>
    <t>081</t>
  </si>
  <si>
    <t>0035</t>
  </si>
  <si>
    <t xml:space="preserve">                    7.Oprávky k samost.movitým věcem a soub.movit.věcí</t>
  </si>
  <si>
    <t>082</t>
  </si>
  <si>
    <t>0036</t>
  </si>
  <si>
    <t xml:space="preserve">                    8.Oprávky k pěstitelským celkům trvalých porostů</t>
  </si>
  <si>
    <t>085</t>
  </si>
  <si>
    <t>0037</t>
  </si>
  <si>
    <t xml:space="preserve">                    9.Oprávky k základnímu stádu a tažným zvířatům</t>
  </si>
  <si>
    <t>086</t>
  </si>
  <si>
    <t>0038</t>
  </si>
  <si>
    <t>088</t>
  </si>
  <si>
    <t>0039</t>
  </si>
  <si>
    <t>089</t>
  </si>
  <si>
    <t>0040</t>
  </si>
  <si>
    <t xml:space="preserve">B. Krátkodobý majetek celkem                    </t>
  </si>
  <si>
    <t>0041</t>
  </si>
  <si>
    <t xml:space="preserve">    I. Zásoby celkem                                          </t>
  </si>
  <si>
    <t>0042</t>
  </si>
  <si>
    <t xml:space="preserve">                    1.Materiál na skladě</t>
  </si>
  <si>
    <t>112</t>
  </si>
  <si>
    <t>0043</t>
  </si>
  <si>
    <t xml:space="preserve">                    2.Materiál na cestě</t>
  </si>
  <si>
    <t>0044</t>
  </si>
  <si>
    <t xml:space="preserve">                    3.Nedokončená výroba</t>
  </si>
  <si>
    <t>121</t>
  </si>
  <si>
    <t>0045</t>
  </si>
  <si>
    <t xml:space="preserve">                    4.Polotovary vlastní výroby</t>
  </si>
  <si>
    <t>122</t>
  </si>
  <si>
    <t>0046</t>
  </si>
  <si>
    <t xml:space="preserve">                    5.Výrobky</t>
  </si>
  <si>
    <t>123</t>
  </si>
  <si>
    <t>0047</t>
  </si>
  <si>
    <t>124</t>
  </si>
  <si>
    <t>0048</t>
  </si>
  <si>
    <t xml:space="preserve">                    7.Zboží na skladě a v prodejnách</t>
  </si>
  <si>
    <t>132</t>
  </si>
  <si>
    <t>0049</t>
  </si>
  <si>
    <t xml:space="preserve">                    8.Zboží na cestě</t>
  </si>
  <si>
    <t>139</t>
  </si>
  <si>
    <t>0050</t>
  </si>
  <si>
    <t xml:space="preserve">                    9.Poskytnuté zálohy na zásoby</t>
  </si>
  <si>
    <t>z 314</t>
  </si>
  <si>
    <t>0051</t>
  </si>
  <si>
    <t xml:space="preserve">   II. Pohledávky celkem                                       </t>
  </si>
  <si>
    <t>0052</t>
  </si>
  <si>
    <t xml:space="preserve">                    1.Odběratelé</t>
  </si>
  <si>
    <t>0053</t>
  </si>
  <si>
    <t xml:space="preserve">                    2.Směnky k inkasu</t>
  </si>
  <si>
    <t>312</t>
  </si>
  <si>
    <t>0054</t>
  </si>
  <si>
    <t xml:space="preserve">                    3.Pohledávky za eskontované cenné papíry</t>
  </si>
  <si>
    <t>313</t>
  </si>
  <si>
    <t>0055</t>
  </si>
  <si>
    <t xml:space="preserve">                    4.Poskytnuté provozní zálohy</t>
  </si>
  <si>
    <t>0056</t>
  </si>
  <si>
    <t xml:space="preserve">                    5.Ostatní pohledávky</t>
  </si>
  <si>
    <t>315</t>
  </si>
  <si>
    <t>0057</t>
  </si>
  <si>
    <t xml:space="preserve">                    6.Pohledávky za zaměstnanci</t>
  </si>
  <si>
    <t>335</t>
  </si>
  <si>
    <t>0058</t>
  </si>
  <si>
    <t>336</t>
  </si>
  <si>
    <t>0059</t>
  </si>
  <si>
    <t xml:space="preserve">                    8.Daň z příjmů</t>
  </si>
  <si>
    <t>341</t>
  </si>
  <si>
    <t>0060</t>
  </si>
  <si>
    <t xml:space="preserve">                    9.Ostatní přímé daně</t>
  </si>
  <si>
    <t>342</t>
  </si>
  <si>
    <t>0061</t>
  </si>
  <si>
    <t xml:space="preserve">                   10.Daň z přidané hodnoty</t>
  </si>
  <si>
    <t>343</t>
  </si>
  <si>
    <t>0062</t>
  </si>
  <si>
    <t xml:space="preserve">                   11.Ostatní daně a poplatky</t>
  </si>
  <si>
    <t>345</t>
  </si>
  <si>
    <t>0063</t>
  </si>
  <si>
    <t xml:space="preserve">                   12.Nároky na dotace a ostatní zúčtování se st.ozpočtem</t>
  </si>
  <si>
    <t>346</t>
  </si>
  <si>
    <t>0064</t>
  </si>
  <si>
    <t>348</t>
  </si>
  <si>
    <t>0065</t>
  </si>
  <si>
    <t>358</t>
  </si>
  <si>
    <t>0066</t>
  </si>
  <si>
    <t>373</t>
  </si>
  <si>
    <t>0067</t>
  </si>
  <si>
    <t>375</t>
  </si>
  <si>
    <t>0068</t>
  </si>
  <si>
    <t xml:space="preserve">                   17.Jiné pohledávky</t>
  </si>
  <si>
    <t>378</t>
  </si>
  <si>
    <t>0069</t>
  </si>
  <si>
    <t xml:space="preserve">                   18.Dohadné účty aktivní</t>
  </si>
  <si>
    <t>388</t>
  </si>
  <si>
    <t>0070</t>
  </si>
  <si>
    <t xml:space="preserve">                   19.Opravná položka k pohledávkám</t>
  </si>
  <si>
    <t>391</t>
  </si>
  <si>
    <t>0071</t>
  </si>
  <si>
    <t xml:space="preserve">   III. Krátkodobý finanční majetek celkem             </t>
  </si>
  <si>
    <t>0072</t>
  </si>
  <si>
    <t>211</t>
  </si>
  <si>
    <t>0073</t>
  </si>
  <si>
    <t>Tab. 8.b sloupec 6: Průměrná měsíční mzda z ostatních zdrojů rozpočtu VŠ není vyplněna, neboť ve sloupci 5 jsou v souladu s metodikou výkazu Škol P1b-04 zahrnuty i odměny z ostatních zdrojů rozpočtu VŠ těm pracovníkům, jejichž úvazky jsou započteny ve sloupci 1. Proto by vypočtená průměrná měsíční mzda neodpovídala skutečnosti.</t>
  </si>
  <si>
    <t xml:space="preserve">                     2.Ceniny</t>
  </si>
  <si>
    <t>213</t>
  </si>
  <si>
    <t>0074</t>
  </si>
  <si>
    <t>0075</t>
  </si>
  <si>
    <t xml:space="preserve">                     4.Majetkové cenné papíry k obchodování</t>
  </si>
  <si>
    <t>251</t>
  </si>
  <si>
    <t>0076</t>
  </si>
  <si>
    <t xml:space="preserve">                     5.Dluhové cenné papíry k obchodování</t>
  </si>
  <si>
    <t>253</t>
  </si>
  <si>
    <t>0077</t>
  </si>
  <si>
    <t xml:space="preserve">                     6.Ostatní cenné papíry</t>
  </si>
  <si>
    <t>0078</t>
  </si>
  <si>
    <t>0079</t>
  </si>
  <si>
    <t xml:space="preserve">    IV. Jiná aktiva celkem                                    </t>
  </si>
  <si>
    <t>0081</t>
  </si>
  <si>
    <t xml:space="preserve">                     1.Náklady příštích období</t>
  </si>
  <si>
    <t>381</t>
  </si>
  <si>
    <t>0082</t>
  </si>
  <si>
    <t xml:space="preserve">                     2.Příjmy příštích období</t>
  </si>
  <si>
    <t>385</t>
  </si>
  <si>
    <t>0083</t>
  </si>
  <si>
    <t>0084</t>
  </si>
  <si>
    <t xml:space="preserve">Aktiva celkem                                                        </t>
  </si>
  <si>
    <t>0085</t>
  </si>
  <si>
    <t xml:space="preserve">PASIVA  </t>
  </si>
  <si>
    <t xml:space="preserve"> </t>
  </si>
  <si>
    <t xml:space="preserve">A. Vlastní zdroje celkem                                       </t>
  </si>
  <si>
    <t>0086</t>
  </si>
  <si>
    <t xml:space="preserve">     I. Jmění celkem                                          </t>
  </si>
  <si>
    <t>0087</t>
  </si>
  <si>
    <t xml:space="preserve">                     1.Vlastní jmění</t>
  </si>
  <si>
    <t>901</t>
  </si>
  <si>
    <t>0088</t>
  </si>
  <si>
    <t xml:space="preserve">                     2.Fondy</t>
  </si>
  <si>
    <t>0089</t>
  </si>
  <si>
    <t xml:space="preserve">                     3.Oceňovací rozdíly z přecenění finančního majetku a závazků</t>
  </si>
  <si>
    <t>921</t>
  </si>
  <si>
    <t>0090</t>
  </si>
  <si>
    <t>0091</t>
  </si>
  <si>
    <t>Kontrola na tab. 11.c:</t>
  </si>
  <si>
    <t xml:space="preserve">                     1.Účet výsledku hospodaření</t>
  </si>
  <si>
    <t>963</t>
  </si>
  <si>
    <t>0092</t>
  </si>
  <si>
    <t xml:space="preserve">                     2.Výsledek hospodaření ve schvalovacím řízení</t>
  </si>
  <si>
    <t>931</t>
  </si>
  <si>
    <t>0093</t>
  </si>
  <si>
    <t>932</t>
  </si>
  <si>
    <t>0094</t>
  </si>
  <si>
    <t xml:space="preserve">B. Cizí zdroje celkem                              </t>
  </si>
  <si>
    <t>0095</t>
  </si>
  <si>
    <t xml:space="preserve">     I. Rezervy celkem                                                </t>
  </si>
  <si>
    <t>0096</t>
  </si>
  <si>
    <t xml:space="preserve">                     1.Rezervy</t>
  </si>
  <si>
    <t>941</t>
  </si>
  <si>
    <t>0097</t>
  </si>
  <si>
    <t xml:space="preserve">     II. Dlouhodobé závazky celkem                   </t>
  </si>
  <si>
    <t>0098</t>
  </si>
  <si>
    <t>951</t>
  </si>
  <si>
    <t>0099</t>
  </si>
  <si>
    <t>953</t>
  </si>
  <si>
    <t>0100</t>
  </si>
  <si>
    <t xml:space="preserve">                     3.Závazky z pronájmu</t>
  </si>
  <si>
    <t>954</t>
  </si>
  <si>
    <t>0101</t>
  </si>
  <si>
    <t xml:space="preserve">                     4.Přijaté dlouhodobé zálohy</t>
  </si>
  <si>
    <t>955</t>
  </si>
  <si>
    <t>0102</t>
  </si>
  <si>
    <t xml:space="preserve">                     5.Dlouhodobé směnky k úhradě</t>
  </si>
  <si>
    <t>958</t>
  </si>
  <si>
    <t>0103</t>
  </si>
  <si>
    <t xml:space="preserve">                     6.Dohadné účty pasivní</t>
  </si>
  <si>
    <t>z389</t>
  </si>
  <si>
    <t>0104</t>
  </si>
  <si>
    <t xml:space="preserve">                     7.Ostatní dlouhodobé závazky</t>
  </si>
  <si>
    <t>959</t>
  </si>
  <si>
    <t>0105</t>
  </si>
  <si>
    <t xml:space="preserve">    III. Krátkodobé závazky celkem                   </t>
  </si>
  <si>
    <t>0106</t>
  </si>
  <si>
    <t xml:space="preserve">                     1.Dodavatelé</t>
  </si>
  <si>
    <t>0107</t>
  </si>
  <si>
    <t xml:space="preserve">                     2.Směnky k úhradě</t>
  </si>
  <si>
    <t>322</t>
  </si>
  <si>
    <t>0108</t>
  </si>
  <si>
    <t xml:space="preserve">                     3.Přijaté zálohy</t>
  </si>
  <si>
    <t>324</t>
  </si>
  <si>
    <t>0109</t>
  </si>
  <si>
    <t xml:space="preserve">                     4.Ostatní závazky</t>
  </si>
  <si>
    <t>325</t>
  </si>
  <si>
    <t>0110</t>
  </si>
  <si>
    <t xml:space="preserve">                     5.Zaměstnanci</t>
  </si>
  <si>
    <t>331</t>
  </si>
  <si>
    <t>0111</t>
  </si>
  <si>
    <t xml:space="preserve">                     6.Ostatní závazky vůči zaměstnancům</t>
  </si>
  <si>
    <t>333</t>
  </si>
  <si>
    <t>0112</t>
  </si>
  <si>
    <t>0113</t>
  </si>
  <si>
    <t xml:space="preserve">                     8.Daň z příjmu</t>
  </si>
  <si>
    <t>0114</t>
  </si>
  <si>
    <t xml:space="preserve">                     9.Ostatní přímé daně</t>
  </si>
  <si>
    <t>0115</t>
  </si>
  <si>
    <t xml:space="preserve">                    10.Daň z přidané hodnoty</t>
  </si>
  <si>
    <t>0116</t>
  </si>
  <si>
    <t xml:space="preserve">                    11.Ostatní daně a poplatky</t>
  </si>
  <si>
    <t>0117</t>
  </si>
  <si>
    <t xml:space="preserve">                    12.Závazky ze vztahu ke státnímu rozpočtu</t>
  </si>
  <si>
    <t>0118</t>
  </si>
  <si>
    <t>0119</t>
  </si>
  <si>
    <t>367</t>
  </si>
  <si>
    <t>0120</t>
  </si>
  <si>
    <t>368</t>
  </si>
  <si>
    <t>0121</t>
  </si>
  <si>
    <t xml:space="preserve">                    16.Závazky z pevných termínovaných operací a opcí</t>
  </si>
  <si>
    <t>0122</t>
  </si>
  <si>
    <t xml:space="preserve">                    17.Jiné závazky</t>
  </si>
  <si>
    <t>379</t>
  </si>
  <si>
    <t>0123</t>
  </si>
  <si>
    <t>231</t>
  </si>
  <si>
    <t>0124</t>
  </si>
  <si>
    <t xml:space="preserve">                    19.Eskontní úvěry</t>
  </si>
  <si>
    <t>232</t>
  </si>
  <si>
    <t>0125</t>
  </si>
  <si>
    <t>241</t>
  </si>
  <si>
    <t>0126</t>
  </si>
  <si>
    <t xml:space="preserve">                    21.Vlastní dluhopisy</t>
  </si>
  <si>
    <t>255</t>
  </si>
  <si>
    <t>0127</t>
  </si>
  <si>
    <t xml:space="preserve">                    22.Dohadné účty pasivní</t>
  </si>
  <si>
    <t>0128</t>
  </si>
  <si>
    <t xml:space="preserve">                    23.Ostatní krátkodobé finanční výpomoci</t>
  </si>
  <si>
    <t>249</t>
  </si>
  <si>
    <t>0129</t>
  </si>
  <si>
    <t xml:space="preserve">    IV. Jiná pasiva celkem                                </t>
  </si>
  <si>
    <t>0130</t>
  </si>
  <si>
    <t xml:space="preserve">                      1.Výdaje příštích období</t>
  </si>
  <si>
    <t>383</t>
  </si>
  <si>
    <t xml:space="preserve">                      2.Výnosy příštích období</t>
  </si>
  <si>
    <t>384</t>
  </si>
  <si>
    <t xml:space="preserve">Pasiva celkem                                                    </t>
  </si>
  <si>
    <t>A. Náklady</t>
  </si>
  <si>
    <t>Vlastní prostředky</t>
  </si>
  <si>
    <t>Projekty ČR</t>
  </si>
  <si>
    <t>Projekty EU</t>
  </si>
  <si>
    <r>
      <t xml:space="preserve">od zaměstnanců </t>
    </r>
    <r>
      <rPr>
        <sz val="8"/>
        <rFont val="Calibri"/>
        <family val="2"/>
        <charset val="238"/>
      </rPr>
      <t>(2)</t>
    </r>
  </si>
  <si>
    <t xml:space="preserve">     VIII.Daň z příjmů celkem</t>
  </si>
  <si>
    <t>Náklady celkem</t>
  </si>
  <si>
    <t>B. Výnosy</t>
  </si>
  <si>
    <t>Výnosy celkem</t>
  </si>
  <si>
    <t>C. Výsledek hospodaření před zdaněním</t>
  </si>
  <si>
    <t>D. Výsledek hospodaření po zdanění</t>
  </si>
  <si>
    <t>č.ř.</t>
  </si>
  <si>
    <t>použito</t>
  </si>
  <si>
    <t xml:space="preserve">v tom: </t>
  </si>
  <si>
    <t xml:space="preserve">ostatní </t>
  </si>
  <si>
    <t>ostatní</t>
  </si>
  <si>
    <t xml:space="preserve">
Název údaje</t>
  </si>
  <si>
    <t>zůstatek</t>
  </si>
  <si>
    <t>tvorba</t>
  </si>
  <si>
    <t>čerpání</t>
  </si>
  <si>
    <t>k 1.1.</t>
  </si>
  <si>
    <t xml:space="preserve">  (+)</t>
  </si>
  <si>
    <t>Fond rezervní</t>
  </si>
  <si>
    <t>Fond reprodukce investičního majetku</t>
  </si>
  <si>
    <t>Stipendijní fond</t>
  </si>
  <si>
    <t>Fond odměn</t>
  </si>
  <si>
    <t>Fond účelově určených prostředků</t>
  </si>
  <si>
    <t>Fond sociální</t>
  </si>
  <si>
    <t>Fond provozních prostředků</t>
  </si>
  <si>
    <t>z toho:</t>
  </si>
  <si>
    <t>na jednotlivé projekty VaV či výzkumné záměry</t>
  </si>
  <si>
    <t>jiné podpory z veřejných prostředků</t>
  </si>
  <si>
    <t>(tis. Kč)</t>
  </si>
  <si>
    <t>HV z hlavní činnosti</t>
  </si>
  <si>
    <t>HV z doplňkové činnosti</t>
  </si>
  <si>
    <t>HV celkem</t>
  </si>
  <si>
    <t xml:space="preserve">Celkem </t>
  </si>
  <si>
    <t>Celkem</t>
  </si>
  <si>
    <t>sl.2</t>
  </si>
  <si>
    <t>(v tis. Kč)</t>
  </si>
  <si>
    <t>Doplňková činnost</t>
  </si>
  <si>
    <t>z toho</t>
  </si>
  <si>
    <t>pozemky</t>
  </si>
  <si>
    <t>budovy, stavby, haly</t>
  </si>
  <si>
    <t>Položka</t>
  </si>
  <si>
    <t>poplatky za úkony spojené s příjímacím řízením (§ 58 odst. 1)</t>
  </si>
  <si>
    <t>poplatky za studium v cizím jazyce (§58 odst. 5)</t>
  </si>
  <si>
    <t>mzdy</t>
  </si>
  <si>
    <t>Ukazatel</t>
  </si>
  <si>
    <t>KaM</t>
  </si>
  <si>
    <t>vědečtí pracovníci</t>
  </si>
  <si>
    <t>celkem</t>
  </si>
  <si>
    <t>Stav k 1.1.</t>
  </si>
  <si>
    <t>Stav k 31.12.</t>
  </si>
  <si>
    <t>Tvorba</t>
  </si>
  <si>
    <t>ze zisku</t>
  </si>
  <si>
    <t>z fondu reprodukce inv. majetku</t>
  </si>
  <si>
    <t>z fondu odměn</t>
  </si>
  <si>
    <t>z fondu provozních prostředků</t>
  </si>
  <si>
    <t>Čerpání</t>
  </si>
  <si>
    <t>krytí ztrát minulých účetních období</t>
  </si>
  <si>
    <t>do fondu reprodukce inv. majetku</t>
  </si>
  <si>
    <t>do fondu odměn</t>
  </si>
  <si>
    <t>do fondu provozních prostředků</t>
  </si>
  <si>
    <t>z odpisů</t>
  </si>
  <si>
    <t>ze  zisku</t>
  </si>
  <si>
    <t xml:space="preserve">ze zůstatku příspěvku </t>
  </si>
  <si>
    <t>Převod z fondů celkem</t>
  </si>
  <si>
    <t>v tom: z fondu odměn</t>
  </si>
  <si>
    <t xml:space="preserve">            z fondu provozních prostředků</t>
  </si>
  <si>
    <t xml:space="preserve">            z rezervního fondu</t>
  </si>
  <si>
    <t xml:space="preserve">            stroje a zařízení</t>
  </si>
  <si>
    <t xml:space="preserve">            nákupy nemovitostí</t>
  </si>
  <si>
    <t>Převod do fondů celkem</t>
  </si>
  <si>
    <t>v tom: do fondu odměn</t>
  </si>
  <si>
    <t xml:space="preserve">            do fondu provozních prostředků</t>
  </si>
  <si>
    <t xml:space="preserve">            do rezervního fondu</t>
  </si>
  <si>
    <t>daňově uznatelné výdaje podle zák. 586/1992 Sb. o daních z příjmů</t>
  </si>
  <si>
    <t>z rezervního fondu</t>
  </si>
  <si>
    <t>do rezervního fondu</t>
  </si>
  <si>
    <t>Neinvestice</t>
  </si>
  <si>
    <t>Investice</t>
  </si>
  <si>
    <t>účelově určené dary § 18 odst. 9 a) zák. č. 111/1998 Sb.</t>
  </si>
  <si>
    <t>účelově určené peněžní prostředky ze zahraničí § 18 odst. 9 b) zák. č. 111/1998 Sb.</t>
  </si>
  <si>
    <t xml:space="preserve">Tvorba </t>
  </si>
  <si>
    <t xml:space="preserve">Čerpání </t>
  </si>
  <si>
    <t>Příděl podle § 18 odst. 12 zák. č. 111/1998 Sb.</t>
  </si>
  <si>
    <t>ze zůstatku příspěvku</t>
  </si>
  <si>
    <t>na provozní náklady dle vnitřního předpisu VŠ</t>
  </si>
  <si>
    <t>a</t>
  </si>
  <si>
    <t>b</t>
  </si>
  <si>
    <t>c</t>
  </si>
  <si>
    <t>d</t>
  </si>
  <si>
    <t>e</t>
  </si>
  <si>
    <t>f</t>
  </si>
  <si>
    <t>g</t>
  </si>
  <si>
    <t>h</t>
  </si>
  <si>
    <t>i</t>
  </si>
  <si>
    <t>j</t>
  </si>
  <si>
    <t>za vynikající studijní výsledky dle § 91 odst. 2 písm. a)</t>
  </si>
  <si>
    <t>za vynikající vědecké, výzkumné, vývojové, umělecké nebo další tvůrčí výsledky přispívající k prohloubení znalostí dle § 91 odst. 2 písm. b)</t>
  </si>
  <si>
    <t>v případě tíživé sociální situace studenta dle § 91 odst. 3)</t>
  </si>
  <si>
    <t>ubytovací stipendium</t>
  </si>
  <si>
    <t>na podporu studia v zahraničí dle § 91 odst. 4 písm. a)</t>
  </si>
  <si>
    <t>SOCRATES</t>
  </si>
  <si>
    <t>CEEPUS</t>
  </si>
  <si>
    <t>na podporu studia v ČR dle § 91 odst. 4 písm. b)</t>
  </si>
  <si>
    <t>AKTION</t>
  </si>
  <si>
    <t xml:space="preserve">studentům doktorských studijních programů dle § 91 odst. 4 písm. c) </t>
  </si>
  <si>
    <t>(v tis.Kč)</t>
  </si>
  <si>
    <t>v hlavní činnosti</t>
  </si>
  <si>
    <t>v doplňkové činnosti</t>
  </si>
  <si>
    <t xml:space="preserve">od studentů </t>
  </si>
  <si>
    <t>od cizích strávníků</t>
  </si>
  <si>
    <t>od cizích ubytovaných</t>
  </si>
  <si>
    <t xml:space="preserve">z dotace MŠMT </t>
  </si>
  <si>
    <t>sl. 1</t>
  </si>
  <si>
    <t>sl. 2</t>
  </si>
  <si>
    <t>(tis. kč)</t>
  </si>
  <si>
    <t>poplatky za nadstandardní dobu studia (§58 odst. 3)</t>
  </si>
  <si>
    <t>úplata za poskytování U3V</t>
  </si>
  <si>
    <t>úplata za poskytování programů CŽV (§ 60) mimo U3V</t>
  </si>
  <si>
    <t>Investiční celkem</t>
  </si>
  <si>
    <t>účelově určené prostředky na VaV kapitoly 333-MŠMT, § 18 odst.9 c) zák. č. 111/1998 Sb.</t>
  </si>
  <si>
    <t>účelově určené prostředky z jiné podpory z veř. prostředků, § 18 odst.9 c) zák. č. 111/1998 Sb.</t>
  </si>
  <si>
    <t xml:space="preserve">Poznámky: </t>
  </si>
  <si>
    <t xml:space="preserve">                   15.Pohledávky z pevných termínovaných operací a opcí</t>
  </si>
  <si>
    <t xml:space="preserve">                   16.Pohledávky z vydaných dluhopisů</t>
  </si>
  <si>
    <t xml:space="preserve">                     2.Vydané dluhopisy</t>
  </si>
  <si>
    <t xml:space="preserve">                    20.Vydané krátkodobé dluhopisy</t>
  </si>
  <si>
    <r>
      <t xml:space="preserve"> Příloha č.1 k vyhlášce č. </t>
    </r>
    <r>
      <rPr>
        <b/>
        <sz val="9"/>
        <rFont val="Calibri"/>
        <family val="2"/>
        <charset val="238"/>
      </rPr>
      <t>504/2002 Sb.</t>
    </r>
    <r>
      <rPr>
        <sz val="9"/>
        <rFont val="Calibri"/>
        <family val="2"/>
        <charset val="238"/>
      </rPr>
      <t xml:space="preserve"> ve znění pozdějších předpisů</t>
    </r>
  </si>
  <si>
    <r>
      <t xml:space="preserve"> Příloha č.2 k vyhlášce č. </t>
    </r>
    <r>
      <rPr>
        <b/>
        <sz val="9"/>
        <rFont val="Calibri"/>
        <family val="2"/>
        <charset val="238"/>
      </rPr>
      <t>504/2002 Sb.</t>
    </r>
    <r>
      <rPr>
        <sz val="9"/>
        <rFont val="Calibri"/>
        <family val="2"/>
        <charset val="238"/>
      </rPr>
      <t xml:space="preserve"> ve znění pozdějších předpisů</t>
    </r>
  </si>
  <si>
    <r>
      <t xml:space="preserve"> Jednotlivé položky se vykazují v tis. Kč (</t>
    </r>
    <r>
      <rPr>
        <sz val="10"/>
        <rFont val="Calibri"/>
        <family val="2"/>
        <charset val="238"/>
      </rPr>
      <t>§4, odst.3</t>
    </r>
    <r>
      <rPr>
        <b/>
        <sz val="10"/>
        <rFont val="Calibri"/>
        <family val="2"/>
        <charset val="238"/>
      </rPr>
      <t>)</t>
    </r>
  </si>
  <si>
    <t>k</t>
  </si>
  <si>
    <t>profesoři</t>
  </si>
  <si>
    <t>docenti</t>
  </si>
  <si>
    <t>odborní asistenti</t>
  </si>
  <si>
    <t>asistenti</t>
  </si>
  <si>
    <t>lektoři</t>
  </si>
  <si>
    <t>akademičtí pracovníci</t>
  </si>
  <si>
    <t>CELKEM</t>
  </si>
  <si>
    <t>Fondy</t>
  </si>
  <si>
    <t>bez VaV</t>
  </si>
  <si>
    <t>Operační programy EU</t>
  </si>
  <si>
    <t>Ostatní zdroje</t>
  </si>
  <si>
    <t>Počet pracovníků</t>
  </si>
  <si>
    <t>Průměrná měsíční mzda</t>
  </si>
  <si>
    <t>Kapitola 333 - MŠMT</t>
  </si>
  <si>
    <t>VZaLS</t>
  </si>
  <si>
    <t>Vysoká škola</t>
  </si>
  <si>
    <t>VaV</t>
  </si>
  <si>
    <t>VaV z ostatních zdrojů (bez operačních progr.)</t>
  </si>
  <si>
    <t>VaV ze zahraničí</t>
  </si>
  <si>
    <t>vysoká škola</t>
  </si>
  <si>
    <t>ostatní poskytovatelé</t>
  </si>
  <si>
    <t>kapitola 333 - MŠMT</t>
  </si>
  <si>
    <t>Mzdy</t>
  </si>
  <si>
    <t>ostatní zdroje rozpočtu VŠ</t>
  </si>
  <si>
    <t>Zdroj financování</t>
  </si>
  <si>
    <t>Poznámky</t>
  </si>
  <si>
    <t>v tom</t>
  </si>
  <si>
    <t>poskytnuté</t>
  </si>
  <si>
    <t>poskytnuto</t>
  </si>
  <si>
    <t>e=a+c</t>
  </si>
  <si>
    <t>f=b+d</t>
  </si>
  <si>
    <t>MŠMT</t>
  </si>
  <si>
    <t>použité</t>
  </si>
  <si>
    <t>Výsledek hospodaření</t>
  </si>
  <si>
    <t>l=h-b</t>
  </si>
  <si>
    <t>m=k-c</t>
  </si>
  <si>
    <r>
      <rPr>
        <sz val="8"/>
        <rFont val="Calibri"/>
        <family val="2"/>
        <charset val="238"/>
      </rPr>
      <t>(1)</t>
    </r>
    <r>
      <rPr>
        <sz val="10"/>
        <rFont val="Calibri"/>
        <family val="2"/>
        <charset val="238"/>
      </rPr>
      <t xml:space="preserve"> V případě použití tohoto řádku, VŠ blíže specifikuje.</t>
    </r>
  </si>
  <si>
    <r>
      <rPr>
        <sz val="8"/>
        <rFont val="Calibri"/>
        <family val="2"/>
        <charset val="238"/>
      </rPr>
      <t>(2)</t>
    </r>
    <r>
      <rPr>
        <sz val="10"/>
        <rFont val="Calibri"/>
        <family val="2"/>
        <charset val="238"/>
      </rPr>
      <t xml:space="preserve"> V případě použití tohoto řádku, VŠ blíže specifikuje.</t>
    </r>
  </si>
  <si>
    <t>sl.  3</t>
  </si>
  <si>
    <t>sl. 4</t>
  </si>
  <si>
    <r>
      <t xml:space="preserve">účet / součet </t>
    </r>
    <r>
      <rPr>
        <sz val="8"/>
        <rFont val="Calibri"/>
        <family val="2"/>
        <charset val="238"/>
      </rPr>
      <t>(2)</t>
    </r>
  </si>
  <si>
    <t xml:space="preserve">                     7.Závazky k institucím sociálního zabezpečení a veřejného zdravotního pojištění</t>
  </si>
  <si>
    <r>
      <rPr>
        <sz val="8"/>
        <rFont val="Calibri"/>
        <family val="2"/>
        <charset val="238"/>
      </rPr>
      <t>(1)</t>
    </r>
    <r>
      <rPr>
        <sz val="10"/>
        <rFont val="Calibri"/>
        <family val="2"/>
        <charset val="238"/>
      </rPr>
      <t xml:space="preserve"> Zpracování "Výkazu zisku a ztraty" se řídí § 6 a §§ 26 až 28  Vyhlášky 504/2002 Sb.</t>
    </r>
  </si>
  <si>
    <r>
      <t xml:space="preserve">Výkaz zisku a ztráty </t>
    </r>
    <r>
      <rPr>
        <sz val="8"/>
        <rFont val="Calibri"/>
        <family val="2"/>
        <charset val="238"/>
      </rPr>
      <t>(1)</t>
    </r>
  </si>
  <si>
    <r>
      <t xml:space="preserve">řádek </t>
    </r>
    <r>
      <rPr>
        <sz val="8"/>
        <rFont val="Calibri"/>
        <family val="2"/>
        <charset val="238"/>
      </rPr>
      <t>(3)</t>
    </r>
  </si>
  <si>
    <r>
      <rPr>
        <sz val="8"/>
        <rFont val="Calibri"/>
        <family val="2"/>
        <charset val="238"/>
      </rPr>
      <t>(2)</t>
    </r>
    <r>
      <rPr>
        <sz val="10"/>
        <rFont val="Calibri"/>
        <family val="2"/>
        <charset val="238"/>
      </rPr>
      <t xml:space="preserve"> Vyhláškou</t>
    </r>
    <r>
      <rPr>
        <sz val="10"/>
        <rFont val="Calibri"/>
        <family val="2"/>
        <charset val="238"/>
      </rPr>
      <t xml:space="preserve"> je dáno pouze označení a členění textů; čísla příslušných účtů jsou doplněna pro lepší orientaci ve výkazu.</t>
    </r>
  </si>
  <si>
    <t>poč. stav.</t>
  </si>
  <si>
    <t>celkem (+)</t>
  </si>
  <si>
    <t>k 31.12.</t>
  </si>
  <si>
    <t>e=a+b-d</t>
  </si>
  <si>
    <t xml:space="preserve">Fondy celkem  </t>
  </si>
  <si>
    <t>6a</t>
  </si>
  <si>
    <t>6b</t>
  </si>
  <si>
    <r>
      <t>Počet studentů</t>
    </r>
    <r>
      <rPr>
        <sz val="8"/>
        <rFont val="Calibri"/>
        <family val="2"/>
        <charset val="238"/>
      </rPr>
      <t xml:space="preserve"> (2)</t>
    </r>
  </si>
  <si>
    <t>STIPENDIA přiznána a vyplacena</t>
  </si>
  <si>
    <t>na výzkumnou, vývojovou a inovační činnost podle zvláštního právního předpisu, § 91 odst.2 písm. c)</t>
  </si>
  <si>
    <t>v případech zvláštního zřetele hodných dle § 91 odst. 2 písm. e)</t>
  </si>
  <si>
    <t>v případě tíživé sociální situace studenta dle § 91 odst. 2 písm. d)</t>
  </si>
  <si>
    <t>Stipendijní fond VŠ</t>
  </si>
  <si>
    <t>Studenti</t>
  </si>
  <si>
    <t>Ostatní</t>
  </si>
  <si>
    <t>jiná stipendia</t>
  </si>
  <si>
    <t>Kontrolní vazba</t>
  </si>
  <si>
    <t>Kontrolní vazby</t>
  </si>
  <si>
    <t xml:space="preserve">                    13.Závazky ze vztahu k rozpočtu orgánů územních samosprávných celků</t>
  </si>
  <si>
    <t xml:space="preserve">                   13.Nároky na dotace a ostatní zúčtování s rozpočtem orgánů územních samospr. celků</t>
  </si>
  <si>
    <t xml:space="preserve">                   10.Oprávky k drobnému dlouhodobému hmotnému majetku</t>
  </si>
  <si>
    <t xml:space="preserve">                   11.Oprávky k ostatnímu dlouhodobému hmotnému majetku</t>
  </si>
  <si>
    <t xml:space="preserve">     II. Výsledek hospodaření celkem</t>
  </si>
  <si>
    <t xml:space="preserve">                    14.Závazky z upsaných nesplacených cenných papírů a podílů</t>
  </si>
  <si>
    <t xml:space="preserve">                     3.Nerozdělený zisk, neuhrazená ztráta minulých let</t>
  </si>
  <si>
    <t xml:space="preserve">                    7.Pohledávky za institucemi sociálního zabezpečení a veřejného zdrav. pojištění</t>
  </si>
  <si>
    <t>v tom: stavby</t>
  </si>
  <si>
    <t>Druh stipendia</t>
  </si>
  <si>
    <t>Poplatky stanovené dle § 58 zákona 111/1998 Sb.</t>
  </si>
  <si>
    <t>Pronájem</t>
  </si>
  <si>
    <t>Tržby z prodeje majetku</t>
  </si>
  <si>
    <t>Dary</t>
  </si>
  <si>
    <t>Dědictví</t>
  </si>
  <si>
    <t>Vybrané činnosti</t>
  </si>
  <si>
    <t>stav k 1.1.</t>
  </si>
  <si>
    <t>stav k 31.12.</t>
  </si>
  <si>
    <t>Zdroje</t>
  </si>
  <si>
    <t>hlavní + doplňková (hospodářská) činnost</t>
  </si>
  <si>
    <r>
      <t xml:space="preserve">Průměrná částka na 1 studenta </t>
    </r>
    <r>
      <rPr>
        <sz val="8"/>
        <rFont val="Calibri"/>
        <family val="2"/>
        <charset val="238"/>
      </rPr>
      <t>(3)</t>
    </r>
  </si>
  <si>
    <r>
      <t xml:space="preserve">ostatní příjmy </t>
    </r>
    <r>
      <rPr>
        <sz val="10"/>
        <rFont val="Calibri"/>
        <family val="2"/>
        <charset val="238"/>
      </rPr>
      <t>(1)</t>
    </r>
  </si>
  <si>
    <r>
      <t xml:space="preserve">ostatní užití </t>
    </r>
    <r>
      <rPr>
        <sz val="10"/>
        <rFont val="Calibri"/>
        <family val="2"/>
        <charset val="238"/>
      </rPr>
      <t>(1)</t>
    </r>
  </si>
  <si>
    <r>
      <t xml:space="preserve">poplatky za studium dle § 58 zákona 111/81998 Sb. </t>
    </r>
    <r>
      <rPr>
        <sz val="10"/>
        <color indexed="8"/>
        <rFont val="Calibri"/>
        <family val="2"/>
        <charset val="238"/>
      </rPr>
      <t>(1)</t>
    </r>
  </si>
  <si>
    <r>
      <t xml:space="preserve">ostatní příjmy </t>
    </r>
    <r>
      <rPr>
        <sz val="10"/>
        <color indexed="8"/>
        <rFont val="Calibri"/>
        <family val="2"/>
        <charset val="238"/>
      </rPr>
      <t>(2)</t>
    </r>
  </si>
  <si>
    <r>
      <t xml:space="preserve">Prostředky z veřejných zdrojů </t>
    </r>
    <r>
      <rPr>
        <b/>
        <sz val="10"/>
        <color indexed="8"/>
        <rFont val="Calibri"/>
        <family val="2"/>
        <charset val="238"/>
      </rPr>
      <t>běžné</t>
    </r>
  </si>
  <si>
    <r>
      <t xml:space="preserve">Prostředky z veřejných zdrojů </t>
    </r>
    <r>
      <rPr>
        <b/>
        <sz val="10"/>
        <color indexed="8"/>
        <rFont val="Calibri"/>
        <family val="2"/>
        <charset val="238"/>
      </rPr>
      <t>kapitálové</t>
    </r>
  </si>
  <si>
    <r>
      <t xml:space="preserve">Prostředky z veřejných zdrojů </t>
    </r>
    <r>
      <rPr>
        <b/>
        <sz val="10"/>
        <color indexed="8"/>
        <rFont val="Calibri"/>
        <family val="2"/>
        <charset val="238"/>
      </rPr>
      <t>celkem</t>
    </r>
  </si>
  <si>
    <t>Použité zdroje celkem</t>
  </si>
  <si>
    <t>g=e-f</t>
  </si>
  <si>
    <t>Součet hodnot sloupku "b", resp. "c"  za oblast stravování a sloupku "b", resp. "c" za oblast ubytování se rovná součtu hodnot z řádku 0042, resp. 144 sl. 1, resp. sl. 2 dílčího výkazu zisku a ztrát (Tab. 2.b) za stravování a ubytování.</t>
  </si>
  <si>
    <t>Součet hodnot sloupků "h", resp. "k"  za oblast stravování a sloupků "h", resp. "k" za oblast ubytování se rovná součtu hodnot z řádku 0079, resp. 182 sl. 1, resp. sl. 2 dílčího výkazu zisku a ztrát (Tab. 2.b) za stravování a ubytování.</t>
  </si>
  <si>
    <t>C  e  l  k  e  m</t>
  </si>
  <si>
    <t>Vratka nevyčerpaných prostředků</t>
  </si>
  <si>
    <t>Název údaje</t>
  </si>
  <si>
    <t>I. Běžné prostředky</t>
  </si>
  <si>
    <t>II. Kapitálové prostředky</t>
  </si>
  <si>
    <t>III. Celkem</t>
  </si>
  <si>
    <r>
      <t xml:space="preserve">poskytnuto </t>
    </r>
    <r>
      <rPr>
        <sz val="8"/>
        <rFont val="Calibri"/>
        <family val="2"/>
        <charset val="238"/>
      </rPr>
      <t>(2)</t>
    </r>
  </si>
  <si>
    <t>v tom:</t>
  </si>
  <si>
    <t>získané přes kapitolu MŠMT</t>
  </si>
  <si>
    <t>dotace spojené se vzdělávací činností</t>
  </si>
  <si>
    <t>dotace na VaV</t>
  </si>
  <si>
    <t xml:space="preserve">Název akce </t>
  </si>
  <si>
    <r>
      <t xml:space="preserve">Prostředky z veřejných zdrojů </t>
    </r>
    <r>
      <rPr>
        <b/>
        <sz val="10"/>
        <color indexed="8"/>
        <rFont val="Calibri"/>
        <family val="2"/>
        <charset val="238"/>
      </rPr>
      <t>celkem</t>
    </r>
    <r>
      <rPr>
        <sz val="10"/>
        <color indexed="8"/>
        <rFont val="Calibri"/>
        <family val="2"/>
        <charset val="238"/>
      </rPr>
      <t xml:space="preserve"> </t>
    </r>
  </si>
  <si>
    <t xml:space="preserve">poskytnuté </t>
  </si>
  <si>
    <t>j=f+h+i</t>
  </si>
  <si>
    <t>FRIM</t>
  </si>
  <si>
    <t>FPP</t>
  </si>
  <si>
    <t>FÚUP</t>
  </si>
  <si>
    <t>l= f+k</t>
  </si>
  <si>
    <t>C</t>
  </si>
  <si>
    <t>Stipendia pro studenty doktorských studijních programů</t>
  </si>
  <si>
    <t>D</t>
  </si>
  <si>
    <t>F</t>
  </si>
  <si>
    <t>Sociální stipendia</t>
  </si>
  <si>
    <t>Ubytovací stipendia</t>
  </si>
  <si>
    <t>I</t>
  </si>
  <si>
    <t>J</t>
  </si>
  <si>
    <t>Dotace na ubytování a stravování</t>
  </si>
  <si>
    <r>
      <t>poskytnuté</t>
    </r>
    <r>
      <rPr>
        <sz val="8"/>
        <color indexed="8"/>
        <rFont val="Calibri"/>
        <family val="2"/>
        <charset val="238"/>
      </rPr>
      <t xml:space="preserve"> (2)</t>
    </r>
  </si>
  <si>
    <r>
      <t>použité</t>
    </r>
    <r>
      <rPr>
        <sz val="8"/>
        <color indexed="8"/>
        <rFont val="Calibri"/>
        <family val="2"/>
        <charset val="238"/>
      </rPr>
      <t xml:space="preserve"> (3)</t>
    </r>
  </si>
  <si>
    <t>OON</t>
  </si>
  <si>
    <r>
      <t xml:space="preserve">Prostředky z veřejných zdrojů </t>
    </r>
    <r>
      <rPr>
        <b/>
        <sz val="10"/>
        <color indexed="8"/>
        <rFont val="Calibri"/>
        <family val="2"/>
        <charset val="238"/>
      </rPr>
      <t xml:space="preserve">běžné </t>
    </r>
    <r>
      <rPr>
        <sz val="8"/>
        <color indexed="8"/>
        <rFont val="Calibri"/>
        <family val="2"/>
        <charset val="238"/>
      </rPr>
      <t>(1)</t>
    </r>
  </si>
  <si>
    <r>
      <t xml:space="preserve">poskytnuté </t>
    </r>
    <r>
      <rPr>
        <sz val="8"/>
        <color indexed="8"/>
        <rFont val="Calibri"/>
        <family val="2"/>
        <charset val="238"/>
      </rPr>
      <t>(2)</t>
    </r>
  </si>
  <si>
    <r>
      <rPr>
        <sz val="8"/>
        <rFont val="Calibri"/>
        <family val="2"/>
        <charset val="238"/>
      </rPr>
      <t>(3)</t>
    </r>
    <r>
      <rPr>
        <sz val="10"/>
        <rFont val="Calibri"/>
        <family val="2"/>
        <charset val="238"/>
      </rPr>
      <t xml:space="preserve"> Uvedou se prostředky fondu reprodukce majetku VVŠ, případně investičního příspěvku daného roku.  Pokud v hodnotě bude investiční příspěvek obsažen, je třeba tuto skutečnost specifikovat v komentáři.</t>
    </r>
  </si>
  <si>
    <t>Územní rozpočty</t>
  </si>
  <si>
    <t>f*</t>
  </si>
  <si>
    <t>Ostatní kapitoly státního rozpočtu</t>
  </si>
  <si>
    <t>na penzijní připojištění zaměstnance</t>
  </si>
  <si>
    <t>na životní pojištění zaměstnance</t>
  </si>
  <si>
    <t>na úroky z úvěru čl. 2 OR 26/2009</t>
  </si>
  <si>
    <t>nevratná sociální výpomoc</t>
  </si>
  <si>
    <t>na úroky z úvěru čl. 2a OR 26/2009</t>
  </si>
  <si>
    <t>příspěvek na stravování čl. 2 OR 25/2009</t>
  </si>
  <si>
    <t>příspěvek na stravování čl. 3 OR 25/2009</t>
  </si>
  <si>
    <t>ostatní čerpání</t>
  </si>
  <si>
    <r>
      <t xml:space="preserve">Prostředky ze zahraničí </t>
    </r>
    <r>
      <rPr>
        <sz val="10"/>
        <color indexed="8"/>
        <rFont val="Calibri"/>
        <family val="2"/>
        <charset val="238"/>
      </rPr>
      <t>(získané přímo VVŠ)</t>
    </r>
  </si>
  <si>
    <t>j=f+i</t>
  </si>
  <si>
    <r>
      <t>Vlastní použité</t>
    </r>
    <r>
      <rPr>
        <sz val="8"/>
        <color indexed="8"/>
        <rFont val="Calibri"/>
        <family val="2"/>
        <charset val="238"/>
      </rPr>
      <t xml:space="preserve"> (3)</t>
    </r>
  </si>
  <si>
    <t>f**</t>
  </si>
  <si>
    <r>
      <t>VaV z národních zdrojů</t>
    </r>
    <r>
      <rPr>
        <sz val="8"/>
        <rFont val="Calibri"/>
        <family val="2"/>
        <charset val="238"/>
      </rPr>
      <t xml:space="preserve"> (2)</t>
    </r>
  </si>
  <si>
    <r>
      <t xml:space="preserve">Počet pracovníků </t>
    </r>
    <r>
      <rPr>
        <sz val="8"/>
        <rFont val="Calibri"/>
        <family val="2"/>
        <charset val="238"/>
      </rPr>
      <t>(3)</t>
    </r>
  </si>
  <si>
    <r>
      <t xml:space="preserve">akademičtí pracovníci </t>
    </r>
    <r>
      <rPr>
        <sz val="8"/>
        <rFont val="Calibri"/>
        <family val="2"/>
        <charset val="238"/>
      </rPr>
      <t>(4)</t>
    </r>
  </si>
  <si>
    <r>
      <t xml:space="preserve">vědečtí pracovníci </t>
    </r>
    <r>
      <rPr>
        <sz val="8"/>
        <rFont val="Calibri"/>
        <family val="2"/>
        <charset val="238"/>
      </rPr>
      <t>(5)</t>
    </r>
  </si>
  <si>
    <r>
      <t xml:space="preserve">ostatní </t>
    </r>
    <r>
      <rPr>
        <sz val="8"/>
        <rFont val="Calibri"/>
        <family val="2"/>
        <charset val="238"/>
      </rPr>
      <t>(6)</t>
    </r>
  </si>
  <si>
    <r>
      <rPr>
        <sz val="8"/>
        <color indexed="8"/>
        <rFont val="Calibri"/>
        <family val="2"/>
        <charset val="238"/>
      </rPr>
      <t>(5)</t>
    </r>
    <r>
      <rPr>
        <sz val="10"/>
        <color indexed="8"/>
        <rFont val="Calibri"/>
        <family val="2"/>
        <charset val="238"/>
      </rPr>
      <t xml:space="preserve"> Jedná se o vědecké pracovníky, kteří v rámci svého úvazku na vysoké škole pouze vědecky pracují. Pedagogické činnosti se nevěnují vůbec.</t>
    </r>
  </si>
  <si>
    <t>Tabulka 1   Rozvaha (bilance)</t>
  </si>
  <si>
    <t>Tabulka 7   Příjmy z poplatků a úhrad za další činnosti poskytované veřejnou vysokou školou</t>
  </si>
  <si>
    <t>Tabulka 10.a   Neinvestiční náklady a výnosy - oblast stravování</t>
  </si>
  <si>
    <t>Tabulka 10.b   Neinvestiční náklady a výnosy - oblast ubytování</t>
  </si>
  <si>
    <t>Součet počátečních stavů fondů k 1. 1. roku (pole a1) se rovná  údaji z řádku 0089 sl. 1 tab. 1 - Rozvaha</t>
  </si>
  <si>
    <t>Součet koncových stavů fondů k 31. 12. roku (pole e1) se rovná  údaji z řádku 0089 sl. 2 tab. 1 - Rozvaha</t>
  </si>
  <si>
    <r>
      <t xml:space="preserve">účet / součet </t>
    </r>
    <r>
      <rPr>
        <sz val="8"/>
        <rFont val="Calibri"/>
        <family val="2"/>
        <charset val="238"/>
      </rPr>
      <t>(2)</t>
    </r>
  </si>
  <si>
    <r>
      <t>řádek</t>
    </r>
    <r>
      <rPr>
        <sz val="9"/>
        <rFont val="Calibri"/>
        <family val="2"/>
        <charset val="238"/>
      </rPr>
      <t xml:space="preserve"> </t>
    </r>
    <r>
      <rPr>
        <sz val="8"/>
        <rFont val="Calibri"/>
        <family val="2"/>
        <charset val="238"/>
      </rPr>
      <t>(3)</t>
    </r>
  </si>
  <si>
    <t xml:space="preserve">       dotace spojené s programy reprodukce majetku</t>
  </si>
  <si>
    <t xml:space="preserve">       příspěvek</t>
  </si>
  <si>
    <t xml:space="preserve">       ostatní dotace</t>
  </si>
  <si>
    <r>
      <t xml:space="preserve">v tom: </t>
    </r>
    <r>
      <rPr>
        <b/>
        <sz val="10"/>
        <rFont val="Calibri"/>
        <family val="2"/>
        <charset val="238"/>
      </rPr>
      <t xml:space="preserve">2. veřejné prostředky ze zahraničí </t>
    </r>
    <r>
      <rPr>
        <sz val="10"/>
        <rFont val="Calibri"/>
        <family val="2"/>
        <charset val="238"/>
      </rPr>
      <t xml:space="preserve">(získané přímo VVŠ)  </t>
    </r>
    <r>
      <rPr>
        <sz val="8"/>
        <rFont val="Calibri"/>
        <family val="2"/>
        <charset val="238"/>
      </rPr>
      <t>(ř.28+ř.29)</t>
    </r>
  </si>
  <si>
    <r>
      <t xml:space="preserve">SOUHRN 1 </t>
    </r>
    <r>
      <rPr>
        <sz val="8"/>
        <rFont val="Calibri"/>
        <family val="2"/>
        <charset val="238"/>
      </rPr>
      <t>(4)  (ř.31+ř.36)</t>
    </r>
  </si>
  <si>
    <t>j=e-f</t>
  </si>
  <si>
    <r>
      <t>Ostatní použité neveřejné zdroje celkem</t>
    </r>
    <r>
      <rPr>
        <sz val="8"/>
        <color indexed="8"/>
        <rFont val="Calibri"/>
        <family val="2"/>
        <charset val="238"/>
      </rPr>
      <t xml:space="preserve"> (4)</t>
    </r>
  </si>
  <si>
    <t>d=a+b+c</t>
  </si>
  <si>
    <r>
      <t xml:space="preserve">ostatní </t>
    </r>
    <r>
      <rPr>
        <sz val="8"/>
        <rFont val="Calibri"/>
        <family val="2"/>
        <charset val="238"/>
      </rPr>
      <t>(3)</t>
    </r>
  </si>
  <si>
    <t>(4) Jedná se o činnosti související se studiem jiné než podle § 58 zák.111/1998 Sb.</t>
  </si>
  <si>
    <t xml:space="preserve">          Příspěvek</t>
  </si>
  <si>
    <t xml:space="preserve">          Dotace</t>
  </si>
  <si>
    <t xml:space="preserve">     Institucionální podpora (IP)</t>
  </si>
  <si>
    <t>Tabulka 6  Přehled vybraných výnosů</t>
  </si>
  <si>
    <t>Výnosy za rok (1)</t>
  </si>
  <si>
    <r>
      <rPr>
        <sz val="8"/>
        <rFont val="Calibri"/>
        <family val="2"/>
        <charset val="238"/>
      </rPr>
      <t>(1)</t>
    </r>
    <r>
      <rPr>
        <sz val="10"/>
        <rFont val="Calibri"/>
        <family val="2"/>
        <charset val="238"/>
      </rPr>
      <t xml:space="preserve"> Údaje budou vyplněny v souladu s účetní evidencí vysoké školy.</t>
    </r>
  </si>
  <si>
    <t xml:space="preserve">     Ministerstvo zemědělství</t>
  </si>
  <si>
    <t xml:space="preserve">          Ministerstvo zemědělství</t>
  </si>
  <si>
    <r>
      <rPr>
        <sz val="8"/>
        <color indexed="8"/>
        <rFont val="Calibri"/>
        <family val="2"/>
        <charset val="238"/>
      </rPr>
      <t>(3)</t>
    </r>
    <r>
      <rPr>
        <sz val="10"/>
        <color indexed="8"/>
        <rFont val="Calibri"/>
        <family val="2"/>
        <charset val="238"/>
      </rPr>
      <t xml:space="preserve"> Počet pracovníků = průměrný počet zaměstnanců přepočtený na plný úvazek (full-time equivalent). Zahrnuje počty zaměstnanců v jednotlivých kategoriích za celý sledovaný rok přepočtené na zaměstnance s plným pracovním úvazkem.  Počet pracovníků ve sl.1 je odvozený od mzdových prostředků hrazených z kapitoly 333-MŠMT; ve sl. 4 je odvozený od mzdových prostředků hrazených z ostatních zdrojů rozpočtu VŠ.</t>
    </r>
  </si>
  <si>
    <t xml:space="preserve">     Ministerstva</t>
  </si>
  <si>
    <t>Tabulka 9  Stipendia</t>
  </si>
  <si>
    <t>Tabulka 5.a   Financování vzdělávací a vědecké, výzkumné, vývojové a inovační, umělecké a další tvůrčí činnosti</t>
  </si>
  <si>
    <t>Tabulka 5.b   Financování výzkumu a vývoje</t>
  </si>
  <si>
    <t>Tabulka 5.c  Financování programů reprodukce majetku</t>
  </si>
  <si>
    <t>vystavení opisu dokladu o studiu</t>
  </si>
  <si>
    <t>vystavení opisu dokladu vyhotoveného z archiválií</t>
  </si>
  <si>
    <t>udržení nebo zlepšení zdravotního stavu zaměstnanců</t>
  </si>
  <si>
    <t>příspěvek na částečné krytí úplaty za předškolní vzdělávání v MŠ</t>
  </si>
  <si>
    <t>ped. prac. VVI</t>
  </si>
  <si>
    <t>ak. prac.</t>
  </si>
  <si>
    <t>věd. prac.</t>
  </si>
  <si>
    <t>tis. Kč</t>
  </si>
  <si>
    <r>
      <rPr>
        <sz val="8"/>
        <rFont val="Calibri"/>
        <family val="2"/>
        <charset val="238"/>
      </rPr>
      <t>(3)</t>
    </r>
    <r>
      <rPr>
        <sz val="10"/>
        <rFont val="Calibri"/>
        <family val="2"/>
        <charset val="238"/>
      </rPr>
      <t xml:space="preserve"> Jedná se o veřejné prostředky na financování projektů strukturálních fondů, zahrnuje všechny veřejné prostředky (jak evropskou, tak českou část spolufinancování).</t>
    </r>
  </si>
  <si>
    <r>
      <rPr>
        <sz val="8"/>
        <rFont val="Calibri"/>
        <family val="2"/>
        <charset val="238"/>
      </rPr>
      <t xml:space="preserve">(4) </t>
    </r>
    <r>
      <rPr>
        <sz val="10"/>
        <rFont val="Calibri"/>
        <family val="2"/>
        <charset val="238"/>
      </rPr>
      <t>Část tabulky Souhrn 1 a Souhrn 2 slouží k třídění údajů uvedených v předchozích řádcích tabulky 5.</t>
    </r>
  </si>
  <si>
    <t>ostatní:</t>
  </si>
  <si>
    <t xml:space="preserve">    Obce a městské části</t>
  </si>
  <si>
    <t xml:space="preserve">     Kraje a MHMP</t>
  </si>
  <si>
    <t xml:space="preserve">     Evropská unie mimo evropské fondy</t>
  </si>
  <si>
    <t xml:space="preserve">     Zahraničí ostatní mimo EU</t>
  </si>
  <si>
    <t xml:space="preserve">                     Visegradská skupina + Japonsko - rozvoj spolupráce</t>
  </si>
  <si>
    <t xml:space="preserve">     Grantové agentury</t>
  </si>
  <si>
    <t xml:space="preserve">          GAČR</t>
  </si>
  <si>
    <t xml:space="preserve">          TAČR</t>
  </si>
  <si>
    <t xml:space="preserve">          AZV - MZ</t>
  </si>
  <si>
    <t>Evropská unie mimo evropské fondy</t>
  </si>
  <si>
    <t>Zahraničí ostatní mimo EU</t>
  </si>
  <si>
    <r>
      <rPr>
        <sz val="8"/>
        <color indexed="8"/>
        <rFont val="Calibri"/>
        <family val="2"/>
        <charset val="238"/>
      </rPr>
      <t>(3)</t>
    </r>
    <r>
      <rPr>
        <sz val="10"/>
        <color indexed="8"/>
        <rFont val="Calibri"/>
        <family val="2"/>
        <charset val="238"/>
      </rPr>
      <t xml:space="preserve"> Uvedou se prostředky, které byly vysoké škole poskytnuty v daném roce na základě Rozhodnutí o poskytnutí dotace na přípravu a realizaci všech projektů uvedeného operačního programu a prioritní osy. </t>
    </r>
  </si>
  <si>
    <t>z toho (1)</t>
  </si>
  <si>
    <t>Projekty mimo EU</t>
  </si>
  <si>
    <r>
      <rPr>
        <sz val="8"/>
        <rFont val="Calibri"/>
        <family val="2"/>
        <charset val="238"/>
      </rPr>
      <t>(1)</t>
    </r>
    <r>
      <rPr>
        <sz val="10"/>
        <rFont val="Calibri"/>
        <family val="2"/>
        <charset val="238"/>
      </rPr>
      <t xml:space="preserve"> V případě potřeby rozšířit počet řádků.</t>
    </r>
  </si>
  <si>
    <r>
      <rPr>
        <sz val="8"/>
        <rFont val="Calibri"/>
        <family val="2"/>
        <charset val="238"/>
      </rPr>
      <t>(2)</t>
    </r>
    <r>
      <rPr>
        <sz val="10"/>
        <rFont val="Calibri"/>
        <family val="2"/>
        <charset val="238"/>
      </rPr>
      <t xml:space="preserve"> V případě, že výnosy od zaměstnnanců škola vede v doplňkové činnosti, zahrne tyto prostředky do sl. "j"a výši těchto výnosů konkrétně uvede v komentáři</t>
    </r>
  </si>
  <si>
    <r>
      <rPr>
        <sz val="8"/>
        <rFont val="Calibri"/>
        <family val="2"/>
        <charset val="238"/>
      </rPr>
      <t>(3)</t>
    </r>
    <r>
      <rPr>
        <sz val="10"/>
        <rFont val="Calibri"/>
        <family val="2"/>
        <charset val="238"/>
      </rPr>
      <t xml:space="preserve"> V případě získání prostředků na činnost v oblasti stravování z jiných veřejných zdrojů než prostředků kap. 333, VŠ uvede tuto skutečnost do sl "f" a pod tabulkou stručně upřesní, o co se jedná.</t>
    </r>
  </si>
  <si>
    <r>
      <t xml:space="preserve">Koleje a ostatní ubytovací zařízení provozované VVŠ </t>
    </r>
    <r>
      <rPr>
        <sz val="8"/>
        <rFont val="Calibri"/>
        <family val="2"/>
        <charset val="238"/>
      </rPr>
      <t>(1)</t>
    </r>
  </si>
  <si>
    <r>
      <rPr>
        <sz val="8"/>
        <rFont val="Calibri"/>
        <family val="2"/>
        <charset val="238"/>
      </rPr>
      <t>(3)</t>
    </r>
    <r>
      <rPr>
        <sz val="10"/>
        <rFont val="Calibri"/>
        <family val="2"/>
        <charset val="238"/>
      </rPr>
      <t xml:space="preserve"> V případě získání prostředků na činnost v oblasti ubytování z jiných veřejných zdrojů než prostředků kap. 333, VŠ uvede tuto skutečnost do sl "g" a pod tabulkou stručně upřesní, o co se jedná.</t>
    </r>
  </si>
  <si>
    <t>Prostředky ze zahraničí (získané přímo VVŠ)</t>
  </si>
  <si>
    <r>
      <t xml:space="preserve">Tabulka 10   Neinvestiční náklady a výnosy - Koleje a menzy </t>
    </r>
    <r>
      <rPr>
        <sz val="16"/>
        <rFont val="Calibri"/>
        <family val="2"/>
        <charset val="238"/>
      </rPr>
      <t>(KaM)</t>
    </r>
  </si>
  <si>
    <t>Poznámky:</t>
  </si>
  <si>
    <r>
      <rPr>
        <sz val="8"/>
        <color indexed="8"/>
        <rFont val="Calibri"/>
        <family val="2"/>
        <charset val="238"/>
      </rPr>
      <t>(6)</t>
    </r>
    <r>
      <rPr>
        <sz val="10"/>
        <color indexed="8"/>
        <rFont val="Calibri"/>
        <family val="2"/>
        <charset val="238"/>
      </rPr>
      <t xml:space="preserve"> Úvazky pracovníků, v nichž se zaměstnanci VŠ nevěnují pedag.ani vědecké činnosti; jde zejména o technicko-hospodářské pracovníky, provozní a obchodně provozní pracovníky, zdravotní a ostatní pracovníky, atp.</t>
    </r>
  </si>
  <si>
    <t>Druh podpory/název programu (1)</t>
  </si>
  <si>
    <r>
      <t xml:space="preserve">Druh podpory
</t>
    </r>
    <r>
      <rPr>
        <sz val="10"/>
        <color indexed="8"/>
        <rFont val="Calibri"/>
        <family val="2"/>
        <charset val="238"/>
      </rPr>
      <t>(dotační položky a ukazatele) (1)</t>
    </r>
  </si>
  <si>
    <t>Ostatní (sport, repre)</t>
  </si>
  <si>
    <t>ERASMUS</t>
  </si>
  <si>
    <t>Vládní stipendia</t>
  </si>
  <si>
    <t xml:space="preserve">     I. Spotřebované nákupy a nakupované služby</t>
  </si>
  <si>
    <t xml:space="preserve">            1.Spotřeba materiálu, energie a ostatních neskladovaných dodávek</t>
  </si>
  <si>
    <t>501,502,503</t>
  </si>
  <si>
    <t xml:space="preserve">            2.Prodané zboží</t>
  </si>
  <si>
    <t xml:space="preserve">            3.Opravy a udržování</t>
  </si>
  <si>
    <t xml:space="preserve">            4.Náklady na cestovné</t>
  </si>
  <si>
    <t xml:space="preserve">            5.Náklady na reprezentaci</t>
  </si>
  <si>
    <t xml:space="preserve">            6.Ostatní služby</t>
  </si>
  <si>
    <t xml:space="preserve">     II.Změny stavu zásob vlastní činnosti a aktivace</t>
  </si>
  <si>
    <t xml:space="preserve">            7.Změna stavu zásob vlastní činnosti</t>
  </si>
  <si>
    <t>ř.2 až 7</t>
  </si>
  <si>
    <t>ř.9 až 11</t>
  </si>
  <si>
    <t xml:space="preserve">            8.Aktivace materiálu, zboží a vnitroorganizačních služeb</t>
  </si>
  <si>
    <t xml:space="preserve">            9.Aktivace dlouhodobého majetku</t>
  </si>
  <si>
    <t xml:space="preserve">     III.Osobní náklady</t>
  </si>
  <si>
    <t xml:space="preserve">            10.Mzdové náklady</t>
  </si>
  <si>
    <t xml:space="preserve">            11.Zákonné sociální pojištění</t>
  </si>
  <si>
    <t xml:space="preserve">            12.Ostatní sociální pojištění</t>
  </si>
  <si>
    <t xml:space="preserve">            13.Zákonné sociální náklady</t>
  </si>
  <si>
    <t xml:space="preserve">            14.Ostatní sociální náklady</t>
  </si>
  <si>
    <t>ř.13 až 17</t>
  </si>
  <si>
    <t xml:space="preserve">    IV.Daně a poplatky</t>
  </si>
  <si>
    <t xml:space="preserve">            15.Daně a poplatky</t>
  </si>
  <si>
    <t>531,532,538</t>
  </si>
  <si>
    <t>ř.19</t>
  </si>
  <si>
    <t xml:space="preserve">    V.Ostatní náklady</t>
  </si>
  <si>
    <t xml:space="preserve">            16.Smluvní pokuty, úroky z prodlení, ostatní pokuty a penále</t>
  </si>
  <si>
    <t xml:space="preserve">            17.Odpis nedobytné pohledávky</t>
  </si>
  <si>
    <t xml:space="preserve">            18.Nákladové úroky</t>
  </si>
  <si>
    <t xml:space="preserve">            19.Kurzové ztráty</t>
  </si>
  <si>
    <t xml:space="preserve">            20.Dary</t>
  </si>
  <si>
    <t xml:space="preserve">            21.Manka a škody</t>
  </si>
  <si>
    <t xml:space="preserve">            22.Jiné ostatní náklady</t>
  </si>
  <si>
    <t xml:space="preserve">     VI.Odpisy, prodaný majetek, tvorba a použití rezerv a opravných položek</t>
  </si>
  <si>
    <t>ř.29 až 33</t>
  </si>
  <si>
    <t xml:space="preserve">            23.Odpisy dlouhodobého majetku</t>
  </si>
  <si>
    <t xml:space="preserve">            24.Prodaný dlouhodobý majetek</t>
  </si>
  <si>
    <t xml:space="preserve">            25.Prodané cenné papíry a podíly</t>
  </si>
  <si>
    <t xml:space="preserve">            26.Prodaný materiál</t>
  </si>
  <si>
    <t xml:space="preserve">     VII.Poskytnuté příspěvky</t>
  </si>
  <si>
    <t>ř.35</t>
  </si>
  <si>
    <t xml:space="preserve">            27.Tvorba a použití rezerv a opravných položek</t>
  </si>
  <si>
    <t xml:space="preserve">            28.Poskytnuté čl.příspěvky a příspěvky zúčtované mezi org.složkami</t>
  </si>
  <si>
    <t xml:space="preserve">            29.Daň z příjmů</t>
  </si>
  <si>
    <t>ř.37</t>
  </si>
  <si>
    <t>ř.1+8+12+18+20+28+34+36</t>
  </si>
  <si>
    <t>140</t>
  </si>
  <si>
    <t xml:space="preserve">           Vnitroorganizační náklady</t>
  </si>
  <si>
    <t>ř.140</t>
  </si>
  <si>
    <t xml:space="preserve">      IX.Vnitroorganizační náklady celkem</t>
  </si>
  <si>
    <t>ř. 38+139</t>
  </si>
  <si>
    <t>141</t>
  </si>
  <si>
    <t>ř.21 až 27</t>
  </si>
  <si>
    <t xml:space="preserve">        I.Provozní dotace</t>
  </si>
  <si>
    <t xml:space="preserve">             1.Provozní dotace</t>
  </si>
  <si>
    <t>ř.42 až 44</t>
  </si>
  <si>
    <t>ř.40</t>
  </si>
  <si>
    <t xml:space="preserve">             2.Přijaté příspěvky zúčtované mezi organizačními složkami</t>
  </si>
  <si>
    <t xml:space="preserve">             3.Přijaté příspěvky (dary)</t>
  </si>
  <si>
    <t xml:space="preserve">             4.Přijaté členské příspěvky</t>
  </si>
  <si>
    <t xml:space="preserve">        II.Přijaté příspěvky</t>
  </si>
  <si>
    <t xml:space="preserve">        III.Tržby za vlastní výkony a za zboží</t>
  </si>
  <si>
    <t>601,602,604</t>
  </si>
  <si>
    <t xml:space="preserve">        IV.Ostatní výnosy</t>
  </si>
  <si>
    <t>ř.47 až 52</t>
  </si>
  <si>
    <t xml:space="preserve">             5.Smluvní pokuty, úroky z prodlení, ostatní pokuty a penále</t>
  </si>
  <si>
    <t xml:space="preserve">             6.Platby za odepsané pohledávky</t>
  </si>
  <si>
    <t xml:space="preserve">             7.Výnosové úroky</t>
  </si>
  <si>
    <t xml:space="preserve">             8.Kurzové zisky</t>
  </si>
  <si>
    <t xml:space="preserve">             9.Zúčtování fondů</t>
  </si>
  <si>
    <t xml:space="preserve">             10.Jiné ostatní výnosy</t>
  </si>
  <si>
    <t>ř.54 až 58</t>
  </si>
  <si>
    <t xml:space="preserve">             11.Tržby z prodeje dlouh. nehmotného a hmotného majetku</t>
  </si>
  <si>
    <t xml:space="preserve">             12.Tržby z prodeje cenných papírů a podílů</t>
  </si>
  <si>
    <t xml:space="preserve">             13.Tržby z prodeje materiálu</t>
  </si>
  <si>
    <t xml:space="preserve">             14.Výnosy z krátkodobého finančního majetku</t>
  </si>
  <si>
    <t xml:space="preserve">             15.Výnosy z dlouhodobého finančního majetku</t>
  </si>
  <si>
    <t>ř.39+41+45+46+53</t>
  </si>
  <si>
    <t>161</t>
  </si>
  <si>
    <t xml:space="preserve">         VI.Vnitroorganizační výnosy celkem</t>
  </si>
  <si>
    <t>162</t>
  </si>
  <si>
    <t>163</t>
  </si>
  <si>
    <t>ř.59+161</t>
  </si>
  <si>
    <t>164</t>
  </si>
  <si>
    <t>ř.162+163</t>
  </si>
  <si>
    <t>E. Výsledek hospodaření vnitro</t>
  </si>
  <si>
    <t>ř.161-139</t>
  </si>
  <si>
    <t>165</t>
  </si>
  <si>
    <t>ř.59-38+36</t>
  </si>
  <si>
    <t>ř.59-38</t>
  </si>
  <si>
    <t>ř.60/1+60/2</t>
  </si>
  <si>
    <t>ř.61/1+61/2</t>
  </si>
  <si>
    <t xml:space="preserve">         V.Tržby z prodeje majetku</t>
  </si>
  <si>
    <t>561 až 564</t>
  </si>
  <si>
    <t xml:space="preserve">                    4.Hmotné movité věci a jejich soubory</t>
  </si>
  <si>
    <t xml:space="preserve">                    6.Dospělá zvířata a jejich skupiny</t>
  </si>
  <si>
    <t xml:space="preserve">                    1.Podíly - ovládaná nebo ovládající osoba</t>
  </si>
  <si>
    <t xml:space="preserve">                    2.Podíly - podstatný vliv</t>
  </si>
  <si>
    <t>ř.22 až 27</t>
  </si>
  <si>
    <t xml:space="preserve">                    6.Mladá a ostatní zvířata a jejich skupiny</t>
  </si>
  <si>
    <t xml:space="preserve">                     1.Peněžní prostředky v pokladně</t>
  </si>
  <si>
    <t xml:space="preserve">                     3.Peněžní prostředky na účtech</t>
  </si>
  <si>
    <t xml:space="preserve">                     7.Peníze na cestě</t>
  </si>
  <si>
    <t xml:space="preserve">                     1.Dlouhodobé úvěry</t>
  </si>
  <si>
    <t xml:space="preserve">                    18.Krátkodobé úvěry</t>
  </si>
  <si>
    <r>
      <t xml:space="preserve">Rozvaha (bilance) </t>
    </r>
    <r>
      <rPr>
        <sz val="8"/>
        <rFont val="Calibri"/>
        <family val="2"/>
        <charset val="238"/>
      </rPr>
      <t>(1)</t>
    </r>
  </si>
  <si>
    <t>ř.2+10+21+28</t>
  </si>
  <si>
    <t>ř.29 až 39</t>
  </si>
  <si>
    <t>ř.41+51+71+79</t>
  </si>
  <si>
    <t>ř.42 až 50</t>
  </si>
  <si>
    <t>ř.52 až70</t>
  </si>
  <si>
    <t>ř.72 až 78</t>
  </si>
  <si>
    <t>22x</t>
  </si>
  <si>
    <t>261</t>
  </si>
  <si>
    <t>ř.80 až 81</t>
  </si>
  <si>
    <t>0080</t>
  </si>
  <si>
    <t>ř. 1+40</t>
  </si>
  <si>
    <t>ř.84+88</t>
  </si>
  <si>
    <t>ř.85 až 87</t>
  </si>
  <si>
    <t>91x</t>
  </si>
  <si>
    <t>ř.93+95+103+127</t>
  </si>
  <si>
    <t>ř.94</t>
  </si>
  <si>
    <t>ř.96 až 102</t>
  </si>
  <si>
    <t>ř.104 až 126</t>
  </si>
  <si>
    <t>ř.128 až 129</t>
  </si>
  <si>
    <t>ř.83+92</t>
  </si>
  <si>
    <r>
      <rPr>
        <sz val="8"/>
        <rFont val="Calibri"/>
        <family val="2"/>
        <charset val="238"/>
      </rPr>
      <t>(1)</t>
    </r>
    <r>
      <rPr>
        <i/>
        <sz val="10"/>
        <rFont val="Calibri"/>
        <family val="2"/>
        <charset val="238"/>
      </rPr>
      <t xml:space="preserve"> </t>
    </r>
    <r>
      <rPr>
        <sz val="10"/>
        <rFont val="Calibri"/>
        <family val="2"/>
        <charset val="238"/>
      </rPr>
      <t>Zpracování "Rozvahy" se řídí § 5 a §§ 7 až 25  Vyhlášky 504/2002 Sb.</t>
    </r>
  </si>
  <si>
    <r>
      <rPr>
        <sz val="8"/>
        <rFont val="Calibri"/>
        <family val="2"/>
        <charset val="238"/>
      </rPr>
      <t>(2)</t>
    </r>
    <r>
      <rPr>
        <sz val="10"/>
        <rFont val="Calibri"/>
        <family val="2"/>
        <charset val="238"/>
      </rPr>
      <t xml:space="preserve"> Vyhláškou je dáno pouze označení a členění textů; čísla příslušných účtů jsou doplněna pro lepší orientaci ve výkazu.</t>
    </r>
  </si>
  <si>
    <r>
      <rPr>
        <b/>
        <sz val="16"/>
        <rFont val="Calibri"/>
        <family val="2"/>
        <charset val="238"/>
      </rPr>
      <t>Tabulka 2.a  Výkaz zisku a ztráty - vysoká škola</t>
    </r>
    <r>
      <rPr>
        <b/>
        <sz val="14"/>
        <rFont val="Calibri"/>
        <family val="2"/>
        <charset val="238"/>
      </rPr>
      <t xml:space="preserve"> </t>
    </r>
    <r>
      <rPr>
        <sz val="12"/>
        <rFont val="Calibri"/>
        <family val="2"/>
        <charset val="238"/>
      </rPr>
      <t>(bez stravovací a ubytovací činnosti)</t>
    </r>
  </si>
  <si>
    <t>Tabulka 2.b   Výkaz zisku a ztráty - stravovací a ubytovací činnost</t>
  </si>
  <si>
    <t xml:space="preserve">                   14.Pohledávky za společníky sdruženými ve společnosti</t>
  </si>
  <si>
    <t xml:space="preserve">                    15..Závazky ke společníkům sdruženým ve společnosti</t>
  </si>
  <si>
    <t>check</t>
  </si>
  <si>
    <t>Celkem tab.2
= HČ + DČ</t>
  </si>
  <si>
    <t>Celkem tab.2a
= HČ + DČ</t>
  </si>
  <si>
    <t>Celkem tab.2b
= HČ + DČ</t>
  </si>
  <si>
    <t>PO 1 - Posilování kapacit pro kvalitní výzkum</t>
  </si>
  <si>
    <t>PO 2 - Rozvoj VŠ a lidských zdrojů pro VaV</t>
  </si>
  <si>
    <t>HV po zdanění vč. vnitro</t>
  </si>
  <si>
    <t>HČ</t>
  </si>
  <si>
    <t>DČ</t>
  </si>
  <si>
    <t>Kontrola na tab. 10</t>
  </si>
  <si>
    <t>Kontrola na tab. 2</t>
  </si>
  <si>
    <r>
      <t xml:space="preserve">     Výsledek hospodaření po zdanění</t>
    </r>
    <r>
      <rPr>
        <sz val="10"/>
        <rFont val="Calibri"/>
        <family val="2"/>
        <charset val="238"/>
      </rPr>
      <t xml:space="preserve"> s vnitropodnikem</t>
    </r>
  </si>
  <si>
    <r>
      <t xml:space="preserve">     Výsledek hospodaření po zdanění</t>
    </r>
    <r>
      <rPr>
        <sz val="10"/>
        <rFont val="Calibri"/>
        <family val="2"/>
        <charset val="238"/>
      </rPr>
      <t xml:space="preserve"> bez vnitropodniku</t>
    </r>
  </si>
  <si>
    <r>
      <t xml:space="preserve">     Výsledek hospodaření před zdaněním</t>
    </r>
    <r>
      <rPr>
        <b/>
        <sz val="10"/>
        <rFont val="Calibri"/>
        <family val="2"/>
        <charset val="238"/>
      </rPr>
      <t xml:space="preserve"> </t>
    </r>
    <r>
      <rPr>
        <sz val="10"/>
        <rFont val="Calibri"/>
        <family val="2"/>
        <charset val="238"/>
      </rPr>
      <t>bez vnitropodniku</t>
    </r>
  </si>
  <si>
    <r>
      <t xml:space="preserve">     Výsledek hospodaření před zdaněním </t>
    </r>
    <r>
      <rPr>
        <sz val="10"/>
        <rFont val="Calibri"/>
        <family val="2"/>
        <charset val="238"/>
      </rPr>
      <t>bez vnitropodniku</t>
    </r>
  </si>
  <si>
    <t>166</t>
  </si>
  <si>
    <t>167</t>
  </si>
  <si>
    <t xml:space="preserve">     Výsledek hospodaření vnitro</t>
  </si>
  <si>
    <t>ř.165/1+2</t>
  </si>
  <si>
    <t>0063+166</t>
  </si>
  <si>
    <t>395</t>
  </si>
  <si>
    <r>
      <t xml:space="preserve">Tabulka 3   Hospodářský výsledek </t>
    </r>
    <r>
      <rPr>
        <sz val="12"/>
        <rFont val="Calibri"/>
        <family val="2"/>
        <charset val="238"/>
      </rPr>
      <t>(po zdanění a vč. vnitropodniku)</t>
    </r>
  </si>
  <si>
    <t>Účelová stipendia jinde neuvedená</t>
  </si>
  <si>
    <r>
      <rPr>
        <b/>
        <sz val="12"/>
        <rFont val="Calibri"/>
        <family val="2"/>
        <charset val="238"/>
      </rPr>
      <t>Náklady</t>
    </r>
    <r>
      <rPr>
        <sz val="10"/>
        <rFont val="Calibri"/>
        <family val="2"/>
        <charset val="238"/>
      </rPr>
      <t xml:space="preserve"> celkem</t>
    </r>
  </si>
  <si>
    <r>
      <rPr>
        <b/>
        <sz val="12"/>
        <rFont val="Calibri"/>
        <family val="2"/>
        <charset val="238"/>
      </rPr>
      <t>Výnosy</t>
    </r>
    <r>
      <rPr>
        <sz val="10"/>
        <rFont val="Calibri"/>
        <family val="2"/>
        <charset val="238"/>
      </rPr>
      <t xml:space="preserve"> celkem</t>
    </r>
  </si>
  <si>
    <r>
      <t>v</t>
    </r>
    <r>
      <rPr>
        <b/>
        <sz val="12"/>
        <rFont val="Calibri"/>
        <family val="2"/>
        <charset val="238"/>
      </rPr>
      <t xml:space="preserve"> hlavní </t>
    </r>
    <r>
      <rPr>
        <sz val="10"/>
        <rFont val="Calibri"/>
        <family val="2"/>
        <charset val="238"/>
      </rPr>
      <t>činnosti</t>
    </r>
  </si>
  <si>
    <r>
      <t xml:space="preserve">v </t>
    </r>
    <r>
      <rPr>
        <b/>
        <sz val="12"/>
        <rFont val="Calibri"/>
        <family val="2"/>
        <charset val="238"/>
      </rPr>
      <t>doplňkové</t>
    </r>
    <r>
      <rPr>
        <sz val="10"/>
        <rFont val="Calibri"/>
        <family val="2"/>
        <charset val="238"/>
      </rPr>
      <t xml:space="preserve"> činnosti</t>
    </r>
  </si>
  <si>
    <r>
      <rPr>
        <b/>
        <sz val="16"/>
        <rFont val="Calibri"/>
        <family val="2"/>
        <charset val="238"/>
      </rPr>
      <t>Tab. 8.a:    Pracovníci a mzdové prostředky</t>
    </r>
    <r>
      <rPr>
        <b/>
        <sz val="12"/>
        <rFont val="Calibri"/>
        <family val="2"/>
        <charset val="238"/>
      </rPr>
      <t xml:space="preserve"> </t>
    </r>
    <r>
      <rPr>
        <sz val="12"/>
        <rFont val="Calibri"/>
        <family val="2"/>
        <charset val="238"/>
      </rPr>
      <t>(dle zdroje financování mzdy a OON) (1)</t>
    </r>
  </si>
  <si>
    <r>
      <rPr>
        <b/>
        <sz val="16"/>
        <rFont val="Calibri"/>
        <family val="2"/>
        <charset val="238"/>
      </rPr>
      <t xml:space="preserve">Tab. 8.b:    Pracovníci a mzdové prostředky </t>
    </r>
    <r>
      <rPr>
        <sz val="12"/>
        <rFont val="Calibri"/>
        <family val="2"/>
        <charset val="238"/>
      </rPr>
      <t>(bez OON)</t>
    </r>
  </si>
  <si>
    <t>Použité
zdroje
celkem</t>
  </si>
  <si>
    <t>Výsledek hospodaření (po zdanění a vč. vnitropodniku)</t>
  </si>
  <si>
    <r>
      <t>Jednotlivé položky se vykazují v tis. Kč (</t>
    </r>
    <r>
      <rPr>
        <sz val="10"/>
        <rFont val="Calibri"/>
        <family val="2"/>
        <charset val="238"/>
      </rPr>
      <t>§ 4, odst. 3</t>
    </r>
    <r>
      <rPr>
        <b/>
        <sz val="10"/>
        <rFont val="Calibri"/>
        <family val="2"/>
        <charset val="238"/>
      </rPr>
      <t>)</t>
    </r>
  </si>
  <si>
    <t>v gesci MŠMT</t>
  </si>
  <si>
    <t>0231</t>
  </si>
  <si>
    <t>W. Vnitřní zúčtování celkem</t>
  </si>
  <si>
    <t>W.I. Vnitřní zúčtování - zůstatek syntetického účtu</t>
  </si>
  <si>
    <t>Celková aktiva</t>
  </si>
  <si>
    <t>183</t>
  </si>
  <si>
    <t>184</t>
  </si>
  <si>
    <t>199</t>
  </si>
  <si>
    <t>Z. Vnitřní zúčtování celkem</t>
  </si>
  <si>
    <t>Z.I. Vnitřní zúčtování - zůstatek syntetického účtu</t>
  </si>
  <si>
    <t>Celková pasiva</t>
  </si>
  <si>
    <t>0299</t>
  </si>
  <si>
    <t>0232</t>
  </si>
  <si>
    <t>0233</t>
  </si>
  <si>
    <t>ř. 0233</t>
  </si>
  <si>
    <t>ř. 130+0232</t>
  </si>
  <si>
    <t>ř. 184</t>
  </si>
  <si>
    <t>ř. 0082+183</t>
  </si>
  <si>
    <t>93</t>
  </si>
  <si>
    <t xml:space="preserve">                     4.Snížení ztráty minulých let (vnitřní předpis)</t>
  </si>
  <si>
    <t>check HV ve VZZ na rozvahu</t>
  </si>
  <si>
    <t>check HV ve VZZ</t>
  </si>
  <si>
    <t>check 1, shoda celkových aktiv a celkových pasiv:</t>
  </si>
  <si>
    <t>check 2, HV po zdanění vč. vnitro v rozvaze na VZZ</t>
  </si>
  <si>
    <t xml:space="preserve">             Vnitroorganizační výnosy - fakturace</t>
  </si>
  <si>
    <t xml:space="preserve">             Vnitroorganizační výnosy - spoluřešitelé</t>
  </si>
  <si>
    <r>
      <rPr>
        <sz val="8"/>
        <rFont val="Calibri"/>
        <family val="2"/>
        <charset val="238"/>
      </rPr>
      <t>(3)</t>
    </r>
    <r>
      <rPr>
        <sz val="10"/>
        <rFont val="Calibri"/>
        <family val="2"/>
        <charset val="238"/>
      </rPr>
      <t xml:space="preserve"> Číslování řádků a sloupců je závazné.</t>
    </r>
  </si>
  <si>
    <t>Výnosy (1)</t>
  </si>
  <si>
    <t>z toho stipendijní fond - tvorba (1)</t>
  </si>
  <si>
    <r>
      <t xml:space="preserve">Úhrada za další činnosti poskytované vysokou školou </t>
    </r>
    <r>
      <rPr>
        <sz val="8"/>
        <rFont val="Calibri"/>
        <family val="2"/>
        <charset val="238"/>
      </rPr>
      <t>(4) (5)</t>
    </r>
  </si>
  <si>
    <t>poskytování nadstandardních služeb v souvislosti s využíváním počítačové sítě UK</t>
  </si>
  <si>
    <t>vystavení duplikátu pro přístup do počítačových sítí (např. vstupní počítačové heslo) a duplikátu prostředku pro vstup do objektu (např. čipová karta) tam, kde nelze využívat průkazu studenta</t>
  </si>
  <si>
    <t>vazba dokumentů</t>
  </si>
  <si>
    <t>úkony spojené s meziknihovní výpůjční službou (MVS) a mezinárodní meziknihovní výpůjční službou (MMVS)</t>
  </si>
  <si>
    <t>úkony za odeslání SMS zprávy z knihovního systému</t>
  </si>
  <si>
    <t>prodej informačních brožur (povinnost jejich nákupu nelze od studentů vyžadovat)</t>
  </si>
  <si>
    <t>vybrané poradenské služby (např. diagnostika apod.) v poradnách a poradenských centrech</t>
  </si>
  <si>
    <r>
      <rPr>
        <sz val="8"/>
        <rFont val="Calibri"/>
        <family val="2"/>
        <charset val="238"/>
      </rPr>
      <t>(3)</t>
    </r>
    <r>
      <rPr>
        <sz val="10"/>
        <rFont val="Calibri"/>
        <family val="2"/>
        <charset val="238"/>
      </rPr>
      <t xml:space="preserve"> Položku v každém řádku sloupce "a" vydělí VŠ počtem studentů /účastníků vzdělávání ve sloupci "c". Pokud existuje jednotková sazba, stačí zde uvést tuto. </t>
    </r>
  </si>
  <si>
    <t xml:space="preserve">    Celkem (5)</t>
  </si>
  <si>
    <r>
      <rPr>
        <sz val="8"/>
        <color indexed="8"/>
        <rFont val="Calibri"/>
        <family val="2"/>
        <charset val="238"/>
      </rPr>
      <t>(4)</t>
    </r>
    <r>
      <rPr>
        <sz val="10"/>
        <color indexed="8"/>
        <rFont val="Calibri"/>
        <family val="2"/>
        <charset val="238"/>
      </rPr>
      <t xml:space="preserve"> Jedná se o pracovníky VŠ, kteří jsou vnitřním předpisem VŠ zařazeni mezi akademické pracovníky. Zároveň platí, že se v rámci svého úvazku věnují pedagogické nebo vědecké činnosti; není možné mezi akademické pracovníky zařadit vědecké pracovníky, kteří na VŠ pouze vědecky pracují a nevyučují. 
Pokud VŠ v rámci svých vnitřních předpisů eviduje i jiné kategorie akademických pracovníků, doplní řádek "ostatní" a v komentáři blíže vysvětlí, o jaké pracovníky se jedná. Výčet v jednotlivých kategoriách (řádcích) akademických pracovníků se nesmí překrývat, celkový součet musí odpovídat skutečným přepočteným "full-time" akademickým pracovníkům. Celkový součet za kategorii akademických pracovníků a vědeckých pracovníků musí souhlasit s údajem vykázaným ve výroční zprávě o činnosti v tabulce 7.1.</t>
    </r>
  </si>
  <si>
    <r>
      <rPr>
        <sz val="8"/>
        <color indexed="8"/>
        <rFont val="Calibri"/>
        <family val="2"/>
        <charset val="238"/>
      </rPr>
      <t>(7)</t>
    </r>
    <r>
      <rPr>
        <sz val="10"/>
        <color indexed="8"/>
        <rFont val="Calibri"/>
        <family val="2"/>
        <charset val="238"/>
      </rPr>
      <t xml:space="preserve"> Hodnota mezd CELKEM v řádku 6 (CELKEM) tab. 8.a se rovná hodnotě mezd CELKEM ve sl. 8, ř. 11 tabulky 8.b.</t>
    </r>
  </si>
  <si>
    <r>
      <rPr>
        <sz val="8"/>
        <color indexed="8"/>
        <rFont val="Calibri"/>
        <family val="2"/>
        <charset val="238"/>
      </rPr>
      <t>(8)</t>
    </r>
    <r>
      <rPr>
        <sz val="10"/>
        <color indexed="8"/>
        <rFont val="Calibri"/>
        <family val="2"/>
        <charset val="238"/>
      </rPr>
      <t xml:space="preserve"> Hodnota mezd CELKEM ve sl. 2, ř. 12 tabulky 8.b. se rovná součtu hodnot mezd CELKEM ve sloupcích 1 a 3  řádku 6 tabulky 8.a.
Hodnota mezd CELKEM ve sl. 5, ř. 12 tabulky 8.b. se rovná součtu hodnot mezd CELKEM ve sloupcích 5, 7, 9, 11, 13, 15 a 17  řádku 6 tabulky 8.a.</t>
    </r>
  </si>
  <si>
    <t>Příspěvek / dotace MŠMT
(včetně GAUK, SVV, PRVOUK, UNCE)</t>
  </si>
  <si>
    <t>Celkem vyplaceno</t>
  </si>
  <si>
    <r>
      <t xml:space="preserve">Menzy a ostatní stravovací zařízení na zákl. smluvního vztahu </t>
    </r>
    <r>
      <rPr>
        <sz val="8"/>
        <rFont val="Calibri"/>
        <family val="2"/>
        <charset val="238"/>
      </rPr>
      <t>(1)</t>
    </r>
  </si>
  <si>
    <r>
      <rPr>
        <sz val="8"/>
        <rFont val="Calibri"/>
        <family val="2"/>
        <charset val="238"/>
      </rPr>
      <t>(2)</t>
    </r>
    <r>
      <rPr>
        <sz val="10"/>
        <rFont val="Calibri"/>
        <family val="2"/>
        <charset val="238"/>
      </rPr>
      <t xml:space="preserve"> V případě, že výnosy od zaměstnnanců škola vede v doplňkové činnosti, zahrne tyto prostředky do sl. "j"a výši těchto výnosů konkrétně uvede v komentáři.</t>
    </r>
  </si>
  <si>
    <r>
      <rPr>
        <sz val="8"/>
        <color indexed="8"/>
        <rFont val="Calibri"/>
        <family val="2"/>
        <charset val="238"/>
      </rPr>
      <t>(6)</t>
    </r>
    <r>
      <rPr>
        <sz val="10"/>
        <color indexed="8"/>
        <rFont val="Calibri"/>
        <family val="2"/>
        <charset val="238"/>
      </rPr>
      <t xml:space="preserve"> Fond účelově určených prostředků (§ 18, odst. 6 zákona o VŠ). Jedná se o finanční prostředky, které nebyly v daném kalendářním roce použity, ale byly převedeny do FÚUP. Jsou součástí "použitých" prostředků uvedených v této tabulce.</t>
    </r>
  </si>
  <si>
    <r>
      <t xml:space="preserve">  C  e  l  k  e  m</t>
    </r>
    <r>
      <rPr>
        <sz val="11"/>
        <rFont val="Calibri"/>
        <family val="2"/>
        <charset val="238"/>
      </rPr>
      <t xml:space="preserve"> </t>
    </r>
    <r>
      <rPr>
        <sz val="8"/>
        <rFont val="Calibri"/>
        <family val="2"/>
        <charset val="238"/>
      </rPr>
      <t xml:space="preserve"> (5)</t>
    </r>
  </si>
  <si>
    <r>
      <rPr>
        <sz val="8"/>
        <rFont val="Calibri"/>
        <family val="2"/>
        <charset val="238"/>
      </rPr>
      <t>(4)</t>
    </r>
    <r>
      <rPr>
        <sz val="9"/>
        <rFont val="Calibri"/>
        <family val="2"/>
        <charset val="238"/>
      </rPr>
      <t xml:space="preserve"> Uvedou se </t>
    </r>
    <r>
      <rPr>
        <sz val="10"/>
        <rFont val="Calibri"/>
        <family val="2"/>
        <charset val="238"/>
      </rPr>
      <t>prostředky nezařazené v předchozích sloupcích.</t>
    </r>
  </si>
  <si>
    <r>
      <t xml:space="preserve">z toho zdroje EU </t>
    </r>
    <r>
      <rPr>
        <b/>
        <sz val="10"/>
        <color indexed="8"/>
        <rFont val="Calibri"/>
        <family val="2"/>
        <charset val="238"/>
      </rPr>
      <t>v %</t>
    </r>
    <r>
      <rPr>
        <sz val="8"/>
        <color indexed="8"/>
        <rFont val="Calibri"/>
        <family val="2"/>
        <charset val="238"/>
      </rPr>
      <t xml:space="preserve"> </t>
    </r>
    <r>
      <rPr>
        <sz val="10"/>
        <color indexed="8"/>
        <rFont val="Calibri"/>
        <family val="2"/>
        <charset val="238"/>
      </rPr>
      <t>(5)</t>
    </r>
  </si>
  <si>
    <t>PO 1 - Podpora zaměstnanosti a adaptability pracovní síly</t>
  </si>
  <si>
    <t>Vládní stipendia DZS</t>
  </si>
  <si>
    <t>h*</t>
  </si>
  <si>
    <r>
      <t xml:space="preserve">z toho na základě fin. vypořádání </t>
    </r>
    <r>
      <rPr>
        <sz val="8"/>
        <color indexed="8"/>
        <rFont val="Calibri"/>
        <family val="2"/>
        <charset val="238"/>
      </rPr>
      <t>(8)</t>
    </r>
  </si>
  <si>
    <t>ostatní užití:</t>
  </si>
  <si>
    <t>ostatní příjmy:</t>
  </si>
  <si>
    <t>Ostatní příjmy:</t>
  </si>
  <si>
    <t>Čerpání:</t>
  </si>
  <si>
    <t>069</t>
  </si>
  <si>
    <t>119</t>
  </si>
  <si>
    <t>311</t>
  </si>
  <si>
    <t>256</t>
  </si>
  <si>
    <t>ř.89 až 91</t>
  </si>
  <si>
    <t>321</t>
  </si>
  <si>
    <t>556,558,559</t>
  </si>
  <si>
    <t>Evropská komise</t>
  </si>
  <si>
    <t>Zahraniční VŠ, nadace a jiná spolupráce mimo EU</t>
  </si>
  <si>
    <t xml:space="preserve">                     Mobilita výzkumných pracovníků  </t>
  </si>
  <si>
    <t xml:space="preserve">                      Projekty mezinárodní spolupráce</t>
  </si>
  <si>
    <t xml:space="preserve">                      Specifický vysokoškolský výzkum</t>
  </si>
  <si>
    <t xml:space="preserve">                      Velké infrastruktury</t>
  </si>
  <si>
    <t xml:space="preserve">          Horizont 2020</t>
  </si>
  <si>
    <t xml:space="preserve">          Ostatní projekty EU mimo Evropské fondy</t>
  </si>
  <si>
    <t xml:space="preserve">          Zahraniční VŠ, nadace a jiná spolupráce mimo EU</t>
  </si>
  <si>
    <t>Nevyčerp. z poskyt.veř. pr. v roce
(7)</t>
  </si>
  <si>
    <t>Vratka nevyčerp. prostř.
(8)</t>
  </si>
  <si>
    <t>Ost.použ. zdroje celk.
(9)</t>
  </si>
  <si>
    <t>MPSV-OPZ</t>
  </si>
  <si>
    <t>v tab.</t>
  </si>
  <si>
    <t>č.5</t>
  </si>
  <si>
    <r>
      <rPr>
        <sz val="8"/>
        <color indexed="8"/>
        <rFont val="Calibri"/>
        <family val="2"/>
        <charset val="238"/>
      </rPr>
      <t xml:space="preserve">(2) </t>
    </r>
    <r>
      <rPr>
        <sz val="10"/>
        <color indexed="8"/>
        <rFont val="Calibri"/>
        <family val="2"/>
        <charset val="238"/>
      </rPr>
      <t xml:space="preserve">VVŠ uvede pro oblast podpory financovanou z prostředků VaV dle zákona č. 130/2002 Sb. o podpoře výzkumu a vývoje zkratku: VaV. </t>
    </r>
  </si>
  <si>
    <r>
      <rPr>
        <sz val="8"/>
        <color indexed="8"/>
        <rFont val="Calibri"/>
        <family val="2"/>
        <charset val="238"/>
      </rPr>
      <t>(4)</t>
    </r>
    <r>
      <rPr>
        <sz val="10"/>
        <color indexed="8"/>
        <rFont val="Calibri"/>
        <family val="2"/>
        <charset val="238"/>
      </rPr>
      <t xml:space="preserve"> Uvedou se prostředky použité daném roce na přípravu a realizaci projektů v souladu s Rozhodnutím.</t>
    </r>
  </si>
  <si>
    <r>
      <rPr>
        <sz val="8"/>
        <color indexed="8"/>
        <rFont val="Calibri"/>
        <family val="2"/>
        <charset val="238"/>
      </rPr>
      <t>(6)</t>
    </r>
    <r>
      <rPr>
        <sz val="10"/>
        <color indexed="8"/>
        <rFont val="Calibri"/>
        <family val="2"/>
        <charset val="238"/>
      </rPr>
      <t xml:space="preserve"> Uvedou se prostředky, které byly převedeny k řešení projektů/aktivit ostatním </t>
    </r>
    <r>
      <rPr>
        <b/>
        <sz val="10"/>
        <color indexed="8"/>
        <rFont val="Calibri"/>
        <family val="2"/>
        <charset val="238"/>
      </rPr>
      <t>externím</t>
    </r>
    <r>
      <rPr>
        <sz val="10"/>
        <color indexed="8"/>
        <rFont val="Calibri"/>
        <family val="2"/>
        <charset val="238"/>
      </rPr>
      <t xml:space="preserve"> spoluřešitelům.</t>
    </r>
  </si>
  <si>
    <r>
      <rPr>
        <sz val="8"/>
        <color indexed="8"/>
        <rFont val="Calibri"/>
        <family val="2"/>
        <charset val="238"/>
      </rPr>
      <t>(1)</t>
    </r>
    <r>
      <rPr>
        <sz val="10"/>
        <color indexed="8"/>
        <rFont val="Calibri"/>
        <family val="2"/>
        <charset val="238"/>
      </rPr>
      <t xml:space="preserve"> Součtové údaje ve sloupcích a-f se automaticky přenášejí do souhrnné tabulky č. 5. Součtový údaj za příspěvek MŠMT = Tab. 5, ř.9; za dotace MŠMT = Tab. 5, ř. 11; za dotace ostatních kapitol státního rozpočtu = Tab. 5, ř.18; za územní rozpočty = Tab. 5, ř.25; za prostředky ze zahraničí = Tab. 5, ř.28. Tabulka je tříděna podle poskytovatele, za každého poskytovatele VŠ vždy uvede součtový údaj (předpokládá se, že příspěvek poskytuje vysoké škole pouze MŠMT, v ostatních případech se bude jednat o dotaci). U každého poskytovatele pak budou uvedeny v řádcích zdroje z jednotlivých programů, které VŠ získala (nejpodrobnější údaj bude na úrovni programu, není třeba vyplňovat tabulku na úroveň projektů). </t>
    </r>
    <r>
      <rPr>
        <sz val="10"/>
        <color indexed="8"/>
        <rFont val="Calibri"/>
        <family val="2"/>
        <charset val="238"/>
      </rPr>
      <t>Pokud škola realizuje vzdělávací projekt/program financovaný pouze z neveřejných zdrojů, realizuje aktivity v rámci doplňkové činnosti za úplatu, apod., do této tabulky je uvádět v řádcích nebude.</t>
    </r>
  </si>
  <si>
    <r>
      <rPr>
        <sz val="8"/>
        <color indexed="8"/>
        <rFont val="Calibri"/>
        <family val="2"/>
        <charset val="238"/>
      </rPr>
      <t>(3)</t>
    </r>
    <r>
      <rPr>
        <sz val="10"/>
        <color indexed="8"/>
        <rFont val="Calibri"/>
        <family val="2"/>
        <charset val="238"/>
      </rPr>
      <t xml:space="preserve"> Použito: jedná se o finanční prostředky, které VVŠ v daném kalendářním roce použila na účel v souladu s rozhodnutím (sloupec b, d, f). Pokud by škola používala veřejné prostředky institucionálního charakteru (např. příspěvek) k dofinancování programů/aktivit uvedených v dalších řádcích této tabulky nebo projektů zde neuvedených, takové použití pro jiný účel financovaný z veřejných zdrojů je nutné specifikovat v komentáři.</t>
    </r>
  </si>
  <si>
    <r>
      <rPr>
        <sz val="8"/>
        <color indexed="8"/>
        <rFont val="Calibri"/>
        <family val="2"/>
        <charset val="238"/>
      </rPr>
      <t>(1)</t>
    </r>
    <r>
      <rPr>
        <sz val="10"/>
        <color indexed="8"/>
        <rFont val="Calibri"/>
        <family val="2"/>
        <charset val="238"/>
      </rPr>
      <t xml:space="preserve"> Součtové údaje ve sloupcích a-f se automaticky přenášejí do souhrnné tabulky č. 5. Součtový údaj za MŠMT = Tab. 5, ř.12; za dotace ostatních kapitol státního rozpočtu = Tab. 5, ř.19; za územní rozpočty = Tab. 5, ř.26; za prostředky ze zahraničí = Tab. 5, ř.29. Tabulka je tříděna podle poskytovatele, dále podle institucionální a účelové podpory a dále podle jednotlivých programů (nejpodrobnější údaj bude na úrovni programu, není třeba vyplňovat tabulku na úroveň projektů). VŠ uvede pouze ty programy, ve kterých získává finanční prostředky. Za každého poskytovatele VŠ vždy uvede součtový údaj. Pokud škola realizuje výzkumný projekt/program financovaný pouze z neveřejných zdrojů, realizuje aktivity v rámci doplňkové činnosti za úplatu, spoluřeší projekty, apod., do této tabulky je uvádět v řádcích nebude.</t>
    </r>
  </si>
  <si>
    <r>
      <rPr>
        <sz val="8"/>
        <color indexed="8"/>
        <rFont val="Calibri"/>
        <family val="2"/>
        <charset val="238"/>
      </rPr>
      <t>(2)</t>
    </r>
    <r>
      <rPr>
        <sz val="10"/>
        <color indexed="8"/>
        <rFont val="Calibri"/>
        <family val="2"/>
        <charset val="238"/>
      </rPr>
      <t xml:space="preserve"> Poskytnuto: jedná se o finanční prostředky, které byly vysoké škole poskytnuty v daném kalendářním roce jako podpora VaV podle zákona 130/2002 Sb. Uvádí se ve shodě s objemem finančních prostředků uvedených v rozhodnutí (sl. a, c, e).</t>
    </r>
  </si>
  <si>
    <r>
      <rPr>
        <sz val="8"/>
        <color indexed="8"/>
        <rFont val="Calibri"/>
        <family val="2"/>
        <charset val="238"/>
      </rPr>
      <t>(4)</t>
    </r>
    <r>
      <rPr>
        <sz val="10"/>
        <color indexed="8"/>
        <rFont val="Calibri"/>
        <family val="2"/>
        <charset val="238"/>
      </rPr>
      <t xml:space="preserve"> Z celkových veřejných prostředků poskytnutých i použitých k financování projektů v dané kategorii se uvede procentuální podíl zdrojů pocházejících mimo veřejné rozpočty ČR - z veřejných rozpočtu EU nebo jiných zahraničních veřejných zdrojů.</t>
    </r>
  </si>
  <si>
    <r>
      <rPr>
        <sz val="8"/>
        <color indexed="8"/>
        <rFont val="Calibri"/>
        <family val="2"/>
        <charset val="238"/>
      </rPr>
      <t>(5)</t>
    </r>
    <r>
      <rPr>
        <sz val="10"/>
        <color indexed="8"/>
        <rFont val="Calibri"/>
        <family val="2"/>
        <charset val="238"/>
      </rPr>
      <t xml:space="preserve"> Uvedou se prostředky, které byly převedeny k řešení projektů/aktivit ostatním spoluřešitelům.</t>
    </r>
  </si>
  <si>
    <r>
      <rPr>
        <sz val="8"/>
        <color indexed="8"/>
        <rFont val="Calibri"/>
        <family val="2"/>
        <charset val="238"/>
      </rPr>
      <t>(7)</t>
    </r>
    <r>
      <rPr>
        <sz val="10"/>
        <color indexed="8"/>
        <rFont val="Calibri"/>
        <family val="2"/>
        <charset val="238"/>
      </rPr>
      <t xml:space="preserve"> VVŠ uvede </t>
    </r>
    <r>
      <rPr>
        <b/>
        <sz val="10"/>
        <color indexed="8"/>
        <rFont val="Calibri"/>
        <family val="2"/>
        <charset val="238"/>
      </rPr>
      <t>celkovou výši vratky nevyčerpaných prostředků odvedených na depozitní účet</t>
    </r>
  </si>
  <si>
    <r>
      <rPr>
        <sz val="8"/>
        <color indexed="8"/>
        <rFont val="Calibri"/>
        <family val="2"/>
        <charset val="238"/>
      </rPr>
      <t>(9)</t>
    </r>
    <r>
      <rPr>
        <sz val="10"/>
        <color indexed="8"/>
        <rFont val="Calibri"/>
        <family val="2"/>
        <charset val="238"/>
      </rPr>
      <t xml:space="preserve"> Sloupec "i" uvádí "ostatní použité neveřejné zdroje celkem" a obsahuje prostředky na dofinancování programů/aktivit uvedených v jednotlivých řádcích (a to z neveřejných zdrojů). </t>
    </r>
  </si>
  <si>
    <r>
      <rPr>
        <sz val="8"/>
        <color indexed="8"/>
        <rFont val="Calibri"/>
        <family val="2"/>
        <charset val="238"/>
      </rPr>
      <t>(10)</t>
    </r>
    <r>
      <rPr>
        <sz val="10"/>
        <color indexed="8"/>
        <rFont val="Calibri"/>
        <family val="2"/>
        <charset val="238"/>
      </rPr>
      <t xml:space="preserve"> VVŠ uvede v členění dle povahy poskytovaných prostředků. Podle potřeby lze vložit další řádky</t>
    </r>
  </si>
  <si>
    <r>
      <rPr>
        <sz val="8"/>
        <color indexed="8"/>
        <rFont val="Calibri"/>
        <family val="2"/>
        <charset val="238"/>
      </rPr>
      <t>(9)</t>
    </r>
    <r>
      <rPr>
        <sz val="10"/>
        <color indexed="8"/>
        <rFont val="Calibri"/>
        <family val="2"/>
        <charset val="238"/>
      </rPr>
      <t xml:space="preserve"> Uvedou se prostředky nezařazené  v předchozích sloupcích. Pokud jsou v uvedené hodnotě obsaženy i veřejné zdroje, poskytnuté škole ve sledovaném roce prostřednictvím jiného dotačního titulu,  je nutné tuto skutečnost specifikovat v komentáři (viz 9a).</t>
    </r>
  </si>
  <si>
    <r>
      <t xml:space="preserve">Tabulka 5   Veřejné zdroje financování VVŠ: prostředky poskytnuté a prostředky použité </t>
    </r>
    <r>
      <rPr>
        <sz val="20"/>
        <rFont val="Calibri"/>
        <family val="2"/>
        <charset val="238"/>
      </rPr>
      <t>(1)</t>
    </r>
  </si>
  <si>
    <r>
      <rPr>
        <sz val="8"/>
        <rFont val="Calibri"/>
        <family val="2"/>
        <charset val="238"/>
      </rPr>
      <t>(1)</t>
    </r>
    <r>
      <rPr>
        <sz val="10"/>
        <rFont val="Calibri"/>
        <family val="2"/>
        <charset val="238"/>
      </rPr>
      <t xml:space="preserve"> Uvedou se prostředky, které VVŠ v roce přijala/použila v souladu s Rozhodnutím o poskytnutí dotace na přípravu a realizaci akcí programů reprodukce majetku. V případě, že uvedená hodnota zahrnuje i jiné veřejné prostředky než prostředky MŠMT, uvede se tato skutečnost spolu s výší této částky v připojeném komentáři.</t>
    </r>
  </si>
  <si>
    <r>
      <rPr>
        <sz val="8"/>
        <rFont val="Calibri"/>
        <family val="2"/>
        <charset val="238"/>
      </rPr>
      <t xml:space="preserve">(5)  </t>
    </r>
    <r>
      <rPr>
        <sz val="10"/>
        <rFont val="Calibri"/>
        <family val="2"/>
        <charset val="238"/>
      </rPr>
      <t>Součtová hodnota této tabulky se automaticky přenáší do souhrnné tabulky č. 5, ř.10.</t>
    </r>
  </si>
  <si>
    <t>MMR-EFRR</t>
  </si>
  <si>
    <r>
      <t xml:space="preserve">ostatní příjmy celkem </t>
    </r>
    <r>
      <rPr>
        <sz val="8"/>
        <rFont val="Calibri"/>
        <family val="2"/>
        <charset val="238"/>
      </rPr>
      <t>(1)</t>
    </r>
  </si>
  <si>
    <r>
      <t>z toho zajištěno spoluřešit.</t>
    </r>
    <r>
      <rPr>
        <sz val="8"/>
        <color indexed="8"/>
        <rFont val="Calibri"/>
        <family val="2"/>
        <charset val="238"/>
      </rPr>
      <t xml:space="preserve"> </t>
    </r>
    <r>
      <rPr>
        <sz val="10"/>
        <color indexed="8"/>
        <rFont val="Calibri"/>
        <family val="2"/>
        <charset val="238"/>
      </rPr>
      <t>(6)</t>
    </r>
  </si>
  <si>
    <t>P</t>
  </si>
  <si>
    <t xml:space="preserve">     Ministerstvo obrany</t>
  </si>
  <si>
    <t xml:space="preserve">     Dům zahraniční spolupráce</t>
  </si>
  <si>
    <t>MŠMT dle zákona č. 130/2002 Sb.</t>
  </si>
  <si>
    <t>Územní rozpočty dle zákona č. 130/2002 Sb.</t>
  </si>
  <si>
    <t>C  e  l  k  e  m   dle zákona č. 130/2002 Sb.</t>
  </si>
  <si>
    <t>MF-EHP</t>
  </si>
  <si>
    <t>Norské fondy</t>
  </si>
  <si>
    <t>PO 5-Energetické úspory</t>
  </si>
  <si>
    <t>Územní rozpočty, dotace spojené se vzdělávací činností</t>
  </si>
  <si>
    <t>C  e  l  k  e  m   na vzdělávací činnost</t>
  </si>
  <si>
    <r>
      <t xml:space="preserve">Transfer znalostí </t>
    </r>
    <r>
      <rPr>
        <b/>
        <sz val="8"/>
        <rFont val="Calibri"/>
        <family val="2"/>
        <charset val="238"/>
      </rPr>
      <t>(1)</t>
    </r>
  </si>
  <si>
    <r>
      <t xml:space="preserve">Příjmy z licenčních smluv </t>
    </r>
    <r>
      <rPr>
        <sz val="8"/>
        <rFont val="Calibri"/>
        <family val="2"/>
        <charset val="238"/>
      </rPr>
      <t>(2)</t>
    </r>
  </si>
  <si>
    <r>
      <t xml:space="preserve">Příjmy ze smluvního výzkumu </t>
    </r>
    <r>
      <rPr>
        <sz val="8"/>
        <rFont val="Calibri"/>
        <family val="2"/>
        <charset val="238"/>
      </rPr>
      <t>(3)</t>
    </r>
  </si>
  <si>
    <r>
      <t xml:space="preserve">Placené vzdělávací kurzy pro zaměstnance subjektů aplikační sféry </t>
    </r>
    <r>
      <rPr>
        <sz val="8"/>
        <rFont val="Calibri"/>
        <family val="2"/>
        <charset val="238"/>
      </rPr>
      <t>(4)</t>
    </r>
  </si>
  <si>
    <r>
      <t xml:space="preserve">Konzultace a poradenství </t>
    </r>
    <r>
      <rPr>
        <sz val="8"/>
        <rFont val="Calibri"/>
        <family val="2"/>
        <charset val="238"/>
      </rPr>
      <t>(5)</t>
    </r>
  </si>
  <si>
    <t>B.1</t>
  </si>
  <si>
    <r>
      <rPr>
        <sz val="8"/>
        <color indexed="8"/>
        <rFont val="Calibri"/>
        <family val="2"/>
        <charset val="238"/>
      </rPr>
      <t>(2)</t>
    </r>
    <r>
      <rPr>
        <sz val="10"/>
        <color indexed="8"/>
        <rFont val="Calibri"/>
        <family val="2"/>
        <charset val="238"/>
      </rPr>
      <t xml:space="preserve"> </t>
    </r>
    <r>
      <rPr>
        <b/>
        <sz val="10"/>
        <color indexed="8"/>
        <rFont val="Calibri"/>
        <family val="2"/>
        <charset val="238"/>
      </rPr>
      <t>Licenční smlouva</t>
    </r>
    <r>
      <rPr>
        <sz val="10"/>
        <color indexed="8"/>
        <rFont val="Calibri"/>
        <family val="2"/>
        <charset val="238"/>
      </rPr>
      <t xml:space="preserve"> je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
</t>
    </r>
    <r>
      <rPr>
        <sz val="10"/>
        <color indexed="48"/>
        <rFont val="Calibri"/>
        <family val="2"/>
        <charset val="238"/>
      </rPr>
      <t xml:space="preserve"> [na UK AÚČ 602 1331 a 602 6331]</t>
    </r>
  </si>
  <si>
    <r>
      <rPr>
        <sz val="8"/>
        <color indexed="8"/>
        <rFont val="Calibri"/>
        <family val="2"/>
        <charset val="238"/>
      </rPr>
      <t>(3)</t>
    </r>
    <r>
      <rPr>
        <sz val="10"/>
        <color indexed="8"/>
        <rFont val="Calibri"/>
        <family val="2"/>
        <charset val="238"/>
      </rPr>
      <t xml:space="preserve"> </t>
    </r>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výzkum, na který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
</t>
    </r>
    <r>
      <rPr>
        <sz val="10"/>
        <color indexed="48"/>
        <rFont val="Calibri"/>
        <family val="2"/>
        <charset val="238"/>
      </rPr>
      <t>[na UK AÚČ 602 1332 a 602 6332]</t>
    </r>
  </si>
  <si>
    <r>
      <rPr>
        <sz val="8"/>
        <color indexed="8"/>
        <rFont val="Calibri"/>
        <family val="2"/>
        <charset val="238"/>
      </rPr>
      <t>(4)</t>
    </r>
    <r>
      <rPr>
        <sz val="10"/>
        <color indexed="8"/>
        <rFont val="Calibri"/>
        <family val="2"/>
        <charset val="238"/>
      </rPr>
      <t xml:space="preserve"> </t>
    </r>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organizace,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
</t>
    </r>
    <r>
      <rPr>
        <sz val="10"/>
        <color indexed="48"/>
        <rFont val="Calibri"/>
        <family val="2"/>
        <charset val="238"/>
      </rPr>
      <t>[na UK AÚČ 602 1333 a 602 6333]</t>
    </r>
  </si>
  <si>
    <r>
      <rPr>
        <sz val="8"/>
        <color indexed="8"/>
        <rFont val="Calibri"/>
        <family val="2"/>
        <charset val="238"/>
      </rPr>
      <t>(5)</t>
    </r>
    <r>
      <rPr>
        <b/>
        <sz val="10"/>
        <color indexed="8"/>
        <rFont val="Calibri"/>
        <family val="2"/>
        <charset val="238"/>
      </rPr>
      <t xml:space="preserve"> Konzultace a poradenství </t>
    </r>
    <r>
      <rPr>
        <sz val="10"/>
        <color indexed="8"/>
        <rFont val="Calibri"/>
        <family val="2"/>
        <charset val="238"/>
      </rPr>
      <t xml:space="preserve">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
</t>
    </r>
    <r>
      <rPr>
        <sz val="10"/>
        <color indexed="48"/>
        <rFont val="Calibri"/>
        <family val="2"/>
        <charset val="238"/>
      </rPr>
      <t>[na UK AÚČ 602 1334 a 602 6334]</t>
    </r>
  </si>
  <si>
    <t>Hlavní činnost</t>
  </si>
  <si>
    <t xml:space="preserve">     Úřad vlády ČR</t>
  </si>
  <si>
    <t xml:space="preserve">          Ministerstvo obrany</t>
  </si>
  <si>
    <r>
      <t xml:space="preserve">poskytnuté
</t>
    </r>
    <r>
      <rPr>
        <sz val="8"/>
        <color indexed="8"/>
        <rFont val="Calibri"/>
        <family val="2"/>
        <charset val="238"/>
      </rPr>
      <t>(3)</t>
    </r>
  </si>
  <si>
    <r>
      <t xml:space="preserve">použité
</t>
    </r>
    <r>
      <rPr>
        <sz val="8"/>
        <color indexed="8"/>
        <rFont val="Calibri"/>
        <family val="2"/>
        <charset val="238"/>
      </rPr>
      <t>(4)</t>
    </r>
  </si>
  <si>
    <t>PO 3 - Města a inkluzivní strategie</t>
  </si>
  <si>
    <t xml:space="preserve">Studijní programy a s nimi spojená tvůrčí činnost </t>
  </si>
  <si>
    <t>Společenské priority</t>
  </si>
  <si>
    <t>S1</t>
  </si>
  <si>
    <t>U1</t>
  </si>
  <si>
    <t>Mezinárodní spolupráce</t>
  </si>
  <si>
    <t>Fond vzdělávací politiky (mimo FUČ)</t>
  </si>
  <si>
    <t>FUČ</t>
  </si>
  <si>
    <t>Fond umělecké činnosti</t>
  </si>
  <si>
    <r>
      <rPr>
        <sz val="8"/>
        <rFont val="Calibri"/>
        <family val="2"/>
        <charset val="238"/>
      </rPr>
      <t>(1)</t>
    </r>
    <r>
      <rPr>
        <sz val="10"/>
        <rFont val="Calibri"/>
        <family val="2"/>
        <charset val="238"/>
      </rPr>
      <t xml:space="preserve"> Jedná se o poplatky definované v odst. 3 a 4 - § 58 zákona č. 111/1998 Sb.</t>
    </r>
  </si>
  <si>
    <t xml:space="preserve">     Ministerstvo vnitra</t>
  </si>
  <si>
    <t xml:space="preserve">     Ministerstvo práce a sociálních věcí + Úřad práce</t>
  </si>
  <si>
    <t xml:space="preserve">          Ministerstvo pro místní rozvoj</t>
  </si>
  <si>
    <r>
      <rPr>
        <sz val="8"/>
        <color indexed="8"/>
        <rFont val="Calibri"/>
        <family val="2"/>
        <charset val="238"/>
      </rPr>
      <t>(5)</t>
    </r>
    <r>
      <rPr>
        <sz val="10"/>
        <color indexed="8"/>
        <rFont val="Calibri"/>
        <family val="2"/>
        <charset val="238"/>
      </rPr>
      <t xml:space="preserve"> Z celkových prostředků poskytnutých i použitých k financování projektů v dané kategorii se uvede procentuální podíl zdrojů pocházejících mimo veřejné rozpočty ČR - z EU;</t>
    </r>
  </si>
  <si>
    <r>
      <rPr>
        <sz val="8"/>
        <rFont val="Calibri"/>
        <family val="2"/>
        <charset val="238"/>
      </rPr>
      <t>(2)</t>
    </r>
    <r>
      <rPr>
        <sz val="10"/>
        <rFont val="Calibri"/>
        <family val="2"/>
        <charset val="238"/>
      </rPr>
      <t xml:space="preserve"> Uvedou se finanční prostředky ve výši dle vystavených limitek k 31.12.</t>
    </r>
  </si>
  <si>
    <t xml:space="preserve">     OP VVV - Výzkum, vývoj a vzdělávání</t>
  </si>
  <si>
    <t>PO 3 - Rovný přístup ke kvalitnímu vzdělávání</t>
  </si>
  <si>
    <t>Ostatní kapitoly státního rozpočtu dle zákona č. 130/2002 Sb.</t>
  </si>
  <si>
    <t>MPSV</t>
  </si>
  <si>
    <t>PO 3-Investice do dovednosti a vzdělávání</t>
  </si>
  <si>
    <t>MŽP-OPŽP</t>
  </si>
  <si>
    <t>PO 1-Zlepšování kvality vody a snižování rizika povodní</t>
  </si>
  <si>
    <t>OP PRAHA</t>
  </si>
  <si>
    <t>PO 4-Vzdělávání a vzdělanost a podpora nezaměstnanosti</t>
  </si>
  <si>
    <t>PO 1-Posílení výzkumu, technolog. rozvoje a inovací</t>
  </si>
  <si>
    <t>OP PRAHA - pól růstu ČR</t>
  </si>
  <si>
    <t>C  e  l  k  e  m   na vzděl. činnost a dle zák. 130/2002 Sb.</t>
  </si>
  <si>
    <t>Rozvojové programy - centralizované rozvojové projekty (CRP)</t>
  </si>
  <si>
    <t xml:space="preserve">                     Norské fondy (výzkumný program CZ09), EHP</t>
  </si>
  <si>
    <t xml:space="preserve">          Ministerstvo průmyslu a obchodu</t>
  </si>
  <si>
    <t>MF-Ostatní</t>
  </si>
  <si>
    <t>PO 1-Rozvoj výzkumu a vývoje pro inovace</t>
  </si>
  <si>
    <t>Ostatní prostředky</t>
  </si>
  <si>
    <t xml:space="preserve">     z toho: Národní plán obnovy</t>
  </si>
  <si>
    <t xml:space="preserve">Zahraniční studenti a mezinárodní spolupráce </t>
  </si>
  <si>
    <t xml:space="preserve">                           Národní programy udržitelnosti (NPU)</t>
  </si>
  <si>
    <t xml:space="preserve">                           Program ERC CZ (LL)</t>
  </si>
  <si>
    <t xml:space="preserve">                      Program JUNIOR STAR (GM)</t>
  </si>
  <si>
    <t xml:space="preserve">                      Program EXPRO (GX)</t>
  </si>
  <si>
    <t xml:space="preserve">                      Ostatní programy GAČR</t>
  </si>
  <si>
    <t>Podle potřeby vložit další řádky.</t>
  </si>
  <si>
    <t>MPO</t>
  </si>
  <si>
    <t xml:space="preserve">          Horizont Evropa</t>
  </si>
  <si>
    <t>mzdové náklady</t>
  </si>
  <si>
    <r>
      <t xml:space="preserve">Návrh na příděl ze zisku do fondů v násled. roce </t>
    </r>
    <r>
      <rPr>
        <sz val="9"/>
        <rFont val="Calibri"/>
        <family val="2"/>
        <charset val="238"/>
      </rPr>
      <t>(1)</t>
    </r>
  </si>
  <si>
    <t>Tabulka 11   Fondy a návrh na příděly do fondů v následujícím roce</t>
  </si>
  <si>
    <r>
      <rPr>
        <sz val="8"/>
        <rFont val="Calibri"/>
        <family val="2"/>
        <charset val="238"/>
      </rPr>
      <t>(1)</t>
    </r>
    <r>
      <rPr>
        <sz val="10"/>
        <rFont val="Calibri"/>
        <family val="2"/>
        <charset val="238"/>
      </rPr>
      <t xml:space="preserve"> Do projednání výroční zprávy o hospodaření s MŠMT se jedná o návrh.</t>
    </r>
  </si>
  <si>
    <r>
      <rPr>
        <sz val="8"/>
        <rFont val="Calibri"/>
        <family val="2"/>
        <charset val="238"/>
      </rPr>
      <t>(2)</t>
    </r>
    <r>
      <rPr>
        <sz val="10"/>
        <rFont val="Calibri"/>
        <family val="2"/>
        <charset val="238"/>
      </rPr>
      <t xml:space="preserve"> Údaje v podbarvených polích se načtou automaticky z vyplněných tabulek 11.a až 11.g</t>
    </r>
  </si>
  <si>
    <t>Fond vzdělávací politiky</t>
  </si>
  <si>
    <t>Prováděcí program kultur., školské a věd.spolupr.mezi ČR+Egyptem (EAR)</t>
  </si>
  <si>
    <r>
      <t xml:space="preserve">         </t>
    </r>
    <r>
      <rPr>
        <i/>
        <sz val="10"/>
        <color indexed="8"/>
        <rFont val="Calibri"/>
        <family val="2"/>
        <charset val="238"/>
      </rPr>
      <t>v tom: Rámcové programy</t>
    </r>
  </si>
  <si>
    <r>
      <t xml:space="preserve">z "i" veřejné zdroje </t>
    </r>
    <r>
      <rPr>
        <b/>
        <sz val="10"/>
        <rFont val="Calibri"/>
        <family val="2"/>
        <charset val="238"/>
      </rPr>
      <t xml:space="preserve">poskyt.
ve sled. roce </t>
    </r>
    <r>
      <rPr>
        <sz val="10"/>
        <rFont val="Calibri"/>
        <family val="2"/>
        <charset val="238"/>
      </rPr>
      <t>(9a)</t>
    </r>
  </si>
  <si>
    <t xml:space="preserve">     OP JAK - Jan Amos Komenský</t>
  </si>
  <si>
    <t xml:space="preserve">P1 - Výzkum a vývoj                                                   </t>
  </si>
  <si>
    <t xml:space="preserve">P2 - Vzdělávání                                                               </t>
  </si>
  <si>
    <t>.</t>
  </si>
  <si>
    <t xml:space="preserve">P2 - Vzdělávání                                                   </t>
  </si>
  <si>
    <t xml:space="preserve">          v tom: Programové projekty národní (PPN)</t>
  </si>
  <si>
    <t xml:space="preserve">          komponenta 1.1 - Digitální služby občanům a firmám (pro koncové uživatele)</t>
  </si>
  <si>
    <t xml:space="preserve">          komp. 1.4 - Digitální ekonomika a společnost, inov.start-upy a nové technologie</t>
  </si>
  <si>
    <r>
      <rPr>
        <sz val="8"/>
        <color theme="0"/>
        <rFont val="Calibri"/>
        <family val="2"/>
        <charset val="238"/>
      </rPr>
      <t>(10)</t>
    </r>
    <r>
      <rPr>
        <sz val="10"/>
        <color theme="0"/>
        <rFont val="Calibri"/>
        <family val="2"/>
        <charset val="238"/>
      </rPr>
      <t xml:space="preserve"> Příspěvek poskytnutý na krytí DPH je vykázán v tab 5.a</t>
    </r>
  </si>
  <si>
    <r>
      <t>mzdy</t>
    </r>
    <r>
      <rPr>
        <sz val="10"/>
        <rFont val="Calibri"/>
        <family val="2"/>
        <charset val="238"/>
      </rPr>
      <t xml:space="preserve"> </t>
    </r>
    <r>
      <rPr>
        <vertAlign val="superscript"/>
        <sz val="10"/>
        <rFont val="Calibri"/>
        <family val="2"/>
        <charset val="238"/>
      </rPr>
      <t>(7)</t>
    </r>
  </si>
  <si>
    <t>Stav k 31.12.</t>
  </si>
  <si>
    <t>* Nevyčerpané finanční prostředky nebyly vráceny na MŠMT a budou použity v následujícím roce.</t>
  </si>
  <si>
    <t>A.5</t>
  </si>
  <si>
    <r>
      <t xml:space="preserve">Ostatní </t>
    </r>
    <r>
      <rPr>
        <sz val="8"/>
        <rFont val="Calibri"/>
        <family val="2"/>
        <charset val="238"/>
      </rPr>
      <t>(6)</t>
    </r>
  </si>
  <si>
    <r>
      <t xml:space="preserve">Tržby za vlastní služby </t>
    </r>
    <r>
      <rPr>
        <sz val="8"/>
        <rFont val="Calibri"/>
        <family val="2"/>
        <charset val="238"/>
      </rPr>
      <t>(7)</t>
    </r>
  </si>
  <si>
    <r>
      <t xml:space="preserve">Znalečné </t>
    </r>
    <r>
      <rPr>
        <i/>
        <sz val="10"/>
        <rFont val="Calibri"/>
        <family val="2"/>
        <charset val="238"/>
      </rPr>
      <t>(počet poskytnutých znaleckých posudků, kurzivou)</t>
    </r>
    <r>
      <rPr>
        <sz val="8"/>
        <rFont val="Calibri"/>
        <family val="2"/>
        <charset val="238"/>
      </rPr>
      <t>(8)</t>
    </r>
  </si>
  <si>
    <r>
      <t xml:space="preserve">prostory </t>
    </r>
    <r>
      <rPr>
        <sz val="8"/>
        <rFont val="Calibri"/>
        <family val="2"/>
        <charset val="238"/>
      </rPr>
      <t>(9)</t>
    </r>
  </si>
  <si>
    <r>
      <rPr>
        <sz val="8"/>
        <color indexed="8"/>
        <rFont val="Calibri"/>
        <family val="2"/>
        <charset val="238"/>
      </rPr>
      <t>(6)</t>
    </r>
    <r>
      <rPr>
        <sz val="10"/>
        <color indexed="8"/>
        <rFont val="Calibri"/>
        <family val="2"/>
        <charset val="238"/>
      </rPr>
      <t xml:space="preserve"> Do řádku</t>
    </r>
    <r>
      <rPr>
        <b/>
        <sz val="10"/>
        <color indexed="8"/>
        <rFont val="Calibri"/>
        <family val="2"/>
        <charset val="238"/>
      </rPr>
      <t xml:space="preserve"> "Ostatní"</t>
    </r>
    <r>
      <rPr>
        <sz val="10"/>
        <color rgb="FF000000"/>
        <rFont val="Calibri"/>
        <family val="2"/>
        <charset val="238"/>
      </rPr>
      <t xml:space="preserve"> </t>
    </r>
    <r>
      <rPr>
        <sz val="10"/>
        <color indexed="8"/>
        <rFont val="Calibri"/>
        <family val="2"/>
        <charset val="238"/>
      </rPr>
      <t xml:space="preserve">se doplní výnosy z transferu znalostí neuvedené v předchozích řádcích. V komentáři k tabulce VŠ uvede stručnou informace, o co se jedná. 
</t>
    </r>
    <r>
      <rPr>
        <sz val="10"/>
        <color rgb="FF3366FF"/>
        <rFont val="Calibri"/>
        <family val="2"/>
        <charset val="238"/>
      </rPr>
      <t>[na UK AÚČ 602 133x a 602 633x; "x" je uvedeno proto, že takový účet není zatím na UK znám ani používán]</t>
    </r>
  </si>
  <si>
    <r>
      <rPr>
        <sz val="8"/>
        <color indexed="8"/>
        <rFont val="Calibri"/>
        <family val="2"/>
        <charset val="238"/>
      </rPr>
      <t>(7)</t>
    </r>
    <r>
      <rPr>
        <sz val="10"/>
        <color indexed="8"/>
        <rFont val="Calibri"/>
        <family val="2"/>
        <charset val="238"/>
      </rPr>
      <t xml:space="preserve"> Do řádku "</t>
    </r>
    <r>
      <rPr>
        <b/>
        <sz val="10"/>
        <color indexed="8"/>
        <rFont val="Calibri"/>
        <family val="2"/>
        <charset val="238"/>
      </rPr>
      <t>Tržby za vlastní služby</t>
    </r>
    <r>
      <rPr>
        <sz val="10"/>
        <color indexed="8"/>
        <rFont val="Calibri"/>
        <family val="2"/>
        <charset val="238"/>
      </rPr>
      <t>" se doplní výnosy z hlavní a doplňkové činnosti uvedené ve výkazu zisku a ztráty na syntetickém účtu 602 "Tržby z prodeje služeb" bez zahrnutí výnosů z pronájmu. Současně v případě, že vysoká škola účtuje výnosy z pronájmu i na jiných syntetických účtech než na účtu 602 Tržby z prodeje služeb uvede tuto informaci do komentáře v textu výroční zprávy VŠ k tabulce č. 6.</t>
    </r>
  </si>
  <si>
    <r>
      <rPr>
        <sz val="8"/>
        <color indexed="8"/>
        <rFont val="Calibri"/>
        <family val="2"/>
        <charset val="238"/>
      </rPr>
      <t>(8)</t>
    </r>
    <r>
      <rPr>
        <sz val="10"/>
        <color indexed="8"/>
        <rFont val="Calibri"/>
        <family val="2"/>
        <charset val="238"/>
      </rPr>
      <t xml:space="preserve"> Do řádku</t>
    </r>
    <r>
      <rPr>
        <b/>
        <sz val="10"/>
        <color indexed="8"/>
        <rFont val="Calibri"/>
        <family val="2"/>
        <charset val="238"/>
      </rPr>
      <t xml:space="preserve"> "Znalečné" </t>
    </r>
    <r>
      <rPr>
        <sz val="10"/>
        <color indexed="8"/>
        <rFont val="Calibri"/>
        <family val="2"/>
        <charset val="238"/>
      </rPr>
      <t>se ve sloupcích "E" a "G" doplní znalečné dle § 30 zákona č. 254/2019 Sb., zákon o znalcích, znaleckých kancelářích a znaleckých ústavech. Do sloupců "D" a "F"  tohoto řádku VŠ doplní počty poskytnutých znaleckých posudků.</t>
    </r>
  </si>
  <si>
    <r>
      <rPr>
        <sz val="8"/>
        <color indexed="8"/>
        <rFont val="Calibri"/>
        <family val="2"/>
        <charset val="238"/>
      </rPr>
      <t>(9)</t>
    </r>
    <r>
      <rPr>
        <sz val="10"/>
        <color indexed="8"/>
        <rFont val="Calibri"/>
        <family val="2"/>
        <charset val="238"/>
      </rPr>
      <t xml:space="preserve"> Do řádku</t>
    </r>
    <r>
      <rPr>
        <b/>
        <sz val="10"/>
        <color indexed="8"/>
        <rFont val="Calibri"/>
        <family val="2"/>
        <charset val="238"/>
      </rPr>
      <t xml:space="preserve"> "Prostory" </t>
    </r>
    <r>
      <rPr>
        <sz val="10"/>
        <color indexed="8"/>
        <rFont val="Calibri"/>
        <family val="2"/>
        <charset val="238"/>
      </rPr>
      <t>se doplní výnosy z nájmů, pokud se nejedná o celé budovy, stavby nebo haly.</t>
    </r>
  </si>
  <si>
    <t xml:space="preserve"> = vč. A, ale bez C.</t>
  </si>
  <si>
    <t xml:space="preserve">zůstat.cena nehm. a hmot.dlouhod. majetku </t>
  </si>
  <si>
    <r>
      <t xml:space="preserve">v tom: </t>
    </r>
    <r>
      <rPr>
        <b/>
        <sz val="10"/>
        <rFont val="Calibri"/>
        <family val="2"/>
        <charset val="238"/>
      </rPr>
      <t xml:space="preserve">1. prostředky plynoucí přes (z) veřejné rozpočty ČR   </t>
    </r>
    <r>
      <rPr>
        <b/>
        <sz val="8"/>
        <rFont val="Calibri"/>
        <family val="2"/>
        <charset val="238"/>
      </rPr>
      <t>(ř.3+ř.13+ř.20)</t>
    </r>
  </si>
  <si>
    <t>Rozvojové programy ministerstva</t>
  </si>
  <si>
    <r>
      <t xml:space="preserve">z toho zdroje
zahr. v %
</t>
    </r>
    <r>
      <rPr>
        <sz val="8"/>
        <color indexed="8"/>
        <rFont val="Calibri"/>
        <family val="2"/>
        <charset val="238"/>
      </rPr>
      <t>(4)</t>
    </r>
  </si>
  <si>
    <r>
      <t xml:space="preserve">z toho zajištěno spoluřešit.
</t>
    </r>
    <r>
      <rPr>
        <sz val="8"/>
        <color indexed="8"/>
        <rFont val="Calibri"/>
        <family val="2"/>
        <charset val="238"/>
      </rPr>
      <t>(5)</t>
    </r>
  </si>
  <si>
    <r>
      <t xml:space="preserve">z toho převody do FÚUP
</t>
    </r>
    <r>
      <rPr>
        <sz val="8"/>
        <color indexed="8"/>
        <rFont val="Calibri"/>
        <family val="2"/>
        <charset val="238"/>
      </rPr>
      <t>(6)</t>
    </r>
  </si>
  <si>
    <r>
      <t xml:space="preserve">Vratka nevyčerp. Prostředků
</t>
    </r>
    <r>
      <rPr>
        <sz val="8"/>
        <color indexed="8"/>
        <rFont val="Calibri"/>
        <family val="2"/>
        <charset val="238"/>
      </rPr>
      <t>(7)</t>
    </r>
  </si>
  <si>
    <r>
      <t xml:space="preserve">Ost.použité neveřejné zdroje celkem
</t>
    </r>
    <r>
      <rPr>
        <sz val="8"/>
        <color rgb="FF000000"/>
        <rFont val="Calibri"/>
        <family val="2"/>
        <charset val="238"/>
      </rPr>
      <t>(9)</t>
    </r>
  </si>
  <si>
    <t xml:space="preserve">          Ministerstvo zdravotnictví</t>
  </si>
  <si>
    <r>
      <rPr>
        <sz val="8"/>
        <color indexed="8"/>
        <rFont val="Calibri"/>
        <family val="2"/>
        <charset val="238"/>
      </rPr>
      <t>(8)</t>
    </r>
    <r>
      <rPr>
        <sz val="10"/>
        <color indexed="8"/>
        <rFont val="Calibri"/>
        <family val="2"/>
        <charset val="238"/>
      </rPr>
      <t xml:space="preserve"> VVŠ uvede ty prostředky ze sloupce "h", které byly převedeny na depozitní účet při fin.vypořádání daného roku dle vyhlášky č. 367/2015 Sb., o zásadách a lhůtách fin.vypořádání vztahů se stát.rozpočtem, stát.fin.aktivy a Národním fondem (vyhláška o fin.vypořádání)</t>
    </r>
  </si>
  <si>
    <t>Identifikační číslo EDS (ISPROFIN)</t>
  </si>
  <si>
    <r>
      <rPr>
        <sz val="8"/>
        <rFont val="Calibri"/>
        <family val="2"/>
        <charset val="238"/>
      </rPr>
      <t>(6)</t>
    </r>
    <r>
      <rPr>
        <sz val="10"/>
        <rFont val="Calibri"/>
        <family val="2"/>
        <charset val="238"/>
      </rPr>
      <t xml:space="preserve"> Vrácení části dotace za nedodržení Podmínek a pokynů pro poskytnutí dotace</t>
    </r>
  </si>
  <si>
    <t>Tabulka 5.d   Financování programů fondů EU</t>
  </si>
  <si>
    <t>Operační program/prioritní osa/oblast podpory/komponenta
 (1)</t>
  </si>
  <si>
    <t>pokud ZDE fakulty neuvedou nic (a budou na tom trvat), řádek ve VZH UK skryjeme a žluté řádky tabulky přečíslujeme (info JP 7.3.2024 s ukázkou v 421)</t>
  </si>
  <si>
    <t xml:space="preserve">     Národní plán obnovy (NPO)</t>
  </si>
  <si>
    <r>
      <t xml:space="preserve">        komponenta 3.1 </t>
    </r>
    <r>
      <rPr>
        <vertAlign val="superscript"/>
        <sz val="10"/>
        <color theme="1"/>
        <rFont val="Calibri"/>
        <family val="2"/>
        <charset val="238"/>
      </rPr>
      <t>(10)</t>
    </r>
    <r>
      <rPr>
        <sz val="10"/>
        <color theme="1"/>
        <rFont val="Calibri"/>
        <family val="2"/>
        <charset val="238"/>
      </rPr>
      <t xml:space="preserve"> - Inovace ve vzdělávání v kontextu digitalizace</t>
    </r>
  </si>
  <si>
    <r>
      <t xml:space="preserve">        komponenta 3.2 </t>
    </r>
    <r>
      <rPr>
        <vertAlign val="superscript"/>
        <sz val="10"/>
        <color theme="1"/>
        <rFont val="Calibri"/>
        <family val="2"/>
        <charset val="238"/>
      </rPr>
      <t>(10)</t>
    </r>
    <r>
      <rPr>
        <sz val="10"/>
        <color theme="1"/>
        <rFont val="Calibri"/>
        <family val="2"/>
        <charset val="238"/>
      </rPr>
      <t xml:space="preserve"> - Adaptace školních programů</t>
    </r>
  </si>
  <si>
    <r>
      <t xml:space="preserve">        komponenta 7.4 </t>
    </r>
    <r>
      <rPr>
        <vertAlign val="superscript"/>
        <sz val="10"/>
        <color theme="1"/>
        <rFont val="Calibri"/>
        <family val="2"/>
        <charset val="238"/>
      </rPr>
      <t>(10)</t>
    </r>
    <r>
      <rPr>
        <sz val="10"/>
        <color theme="1"/>
        <rFont val="Calibri"/>
        <family val="2"/>
        <charset val="238"/>
      </rPr>
      <t xml:space="preserve"> - Přizpůsobení škol,podp.zelených dovedn.a udržitelnosti</t>
    </r>
  </si>
  <si>
    <r>
      <rPr>
        <sz val="10"/>
        <color theme="1"/>
        <rFont val="Calibri"/>
        <family val="2"/>
        <charset val="238"/>
      </rPr>
      <t xml:space="preserve">        komponenta 5.1 - Excelentní výzkum a vývoj ve zdravotnictví</t>
    </r>
    <r>
      <rPr>
        <sz val="10"/>
        <color theme="1"/>
        <rFont val="Calibri"/>
        <family val="2"/>
        <charset val="238"/>
        <scheme val="minor"/>
      </rPr>
      <t xml:space="preserve">                                              </t>
    </r>
  </si>
  <si>
    <t>skryté řádky</t>
  </si>
  <si>
    <r>
      <rPr>
        <sz val="10"/>
        <color theme="1"/>
        <rFont val="Calibri"/>
        <family val="2"/>
        <charset val="238"/>
      </rPr>
      <t xml:space="preserve">        další specifikace VŠ</t>
    </r>
    <r>
      <rPr>
        <sz val="10"/>
        <color theme="1"/>
        <rFont val="Calibri"/>
        <family val="2"/>
        <charset val="238"/>
        <scheme val="minor"/>
      </rPr>
      <t xml:space="preserve">                                 </t>
    </r>
  </si>
  <si>
    <t>rezerva pro 2023, protože v 2022 nic (nutné na A4)</t>
  </si>
  <si>
    <t>Ost. kapitoly státního rozpočtu na vzděl.činnost</t>
  </si>
  <si>
    <t xml:space="preserve"> (bylo ve VZH UK 2023, ale pro VZH UK 2024 skryto, protože se nevejde na A4 s uvedením komponenty 7.4 výše u Národního plánu obnovy)</t>
  </si>
  <si>
    <t>MV - NPO</t>
  </si>
  <si>
    <t>MPO - NPO</t>
  </si>
  <si>
    <t>MZ - NPO</t>
  </si>
  <si>
    <t xml:space="preserve">          komponenta 6.1. - Zvýšení odolnosti systému zdravotní péče</t>
  </si>
  <si>
    <t>MŽP-SFŽP-NPO-NP ŽP</t>
  </si>
  <si>
    <t xml:space="preserve">          komponenta 2.5 - Renovace budov a ochrana ovzduší</t>
  </si>
  <si>
    <t>MŽP</t>
  </si>
  <si>
    <t>SFŽP</t>
  </si>
  <si>
    <t>OP ST</t>
  </si>
  <si>
    <t>Spravedlivé transformace</t>
  </si>
  <si>
    <t>OP PIK</t>
  </si>
  <si>
    <t>OP TAK</t>
  </si>
  <si>
    <t>Technologie a aplikace pro konkurenceschopnost</t>
  </si>
  <si>
    <t>MMR</t>
  </si>
  <si>
    <t>EFRR</t>
  </si>
  <si>
    <t>OP TP</t>
  </si>
  <si>
    <t>Technická pomoc</t>
  </si>
  <si>
    <r>
      <t xml:space="preserve">PO 2 - Udržitelná mobilita a energetické úspory; </t>
    </r>
    <r>
      <rPr>
        <sz val="10"/>
        <color rgb="FFFF0000"/>
        <rFont val="Calibri"/>
        <family val="2"/>
        <charset val="238"/>
      </rPr>
      <t>(bylo ve VZH UK 2023, ale pro VZH UK 2024 skryto, protože se nevejde na A4 s uvedením komponenty 7.4 výše u Národního plánu obnovy)</t>
    </r>
  </si>
  <si>
    <r>
      <t xml:space="preserve">PO 3 - Podpora sociálního začleňování a boj proti chudobě; </t>
    </r>
    <r>
      <rPr>
        <sz val="10"/>
        <color rgb="FFFF0000"/>
        <rFont val="Calibri"/>
        <family val="2"/>
        <charset val="238"/>
      </rPr>
      <t>(bylo ve VZH UK 2023, ale pro VZH UK 2024 skryto, protože se nevejde na A4 s uvedením komponenty 7.4 výše u Národního plánu obnovy)</t>
    </r>
  </si>
  <si>
    <r>
      <rPr>
        <sz val="10"/>
        <color rgb="FF000000"/>
        <rFont val="Calibri"/>
        <family val="2"/>
        <charset val="238"/>
      </rPr>
      <t xml:space="preserve">Poznámky: </t>
    </r>
    <r>
      <rPr>
        <sz val="8"/>
        <color rgb="FF000000"/>
        <rFont val="Calibri"/>
        <family val="2"/>
        <charset val="238"/>
      </rPr>
      <t>(1)</t>
    </r>
    <r>
      <rPr>
        <sz val="10"/>
        <color indexed="8"/>
        <rFont val="Calibri"/>
        <family val="2"/>
        <charset val="238"/>
      </rPr>
      <t xml:space="preserve"> Součt.údaje ve sl. a-f se automaticky přenáší do tab.5. Součt.údaj za MŠMT bez VaV  do ř.5 a za MŠMT VaV do ř.6; za dotace ost.kapitol SR bez VaV do ř.15 a ost.kap.SR VaV do ř.16 ; za úz.rozpočty bez VaV do ř.22 a za úz.rozp.VaV do ř.23. Tab.je tříděna podle poskytovatele,podle oper.programu,prior.osy,oblasti podpory (nejpodrobnější údaj je v oblasti podpory,nevyplňujte tab.na úroveň projektů). VVŠ uvede programy,ve kterých získává fin.prostř.(tzn.vč.IPN). Za každého poskytovatele VŠ vždy uvede součtový údaj. </t>
    </r>
  </si>
  <si>
    <r>
      <rPr>
        <sz val="8"/>
        <color indexed="8"/>
        <rFont val="Calibri"/>
        <family val="2"/>
        <charset val="238"/>
      </rPr>
      <t>(9a)</t>
    </r>
    <r>
      <rPr>
        <sz val="10"/>
        <color indexed="8"/>
        <rFont val="Calibri"/>
        <family val="2"/>
        <charset val="238"/>
      </rPr>
      <t xml:space="preserve"> Komentář k poznámce </t>
    </r>
    <r>
      <rPr>
        <sz val="8"/>
        <color rgb="FF000000"/>
        <rFont val="Calibri"/>
        <family val="2"/>
        <charset val="238"/>
      </rPr>
      <t>(9)</t>
    </r>
    <r>
      <rPr>
        <sz val="10"/>
        <color indexed="8"/>
        <rFont val="Calibri"/>
        <family val="2"/>
        <charset val="238"/>
      </rPr>
      <t xml:space="preserve">. Ostatní veřejné zdroje financování použité ve sledovaném roce. </t>
    </r>
    <r>
      <rPr>
        <sz val="8"/>
        <color rgb="FF000000"/>
        <rFont val="Calibri"/>
        <family val="2"/>
        <charset val="238"/>
      </rPr>
      <t>(10)</t>
    </r>
    <r>
      <rPr>
        <sz val="10"/>
        <color indexed="8"/>
        <rFont val="Calibri"/>
        <family val="2"/>
        <charset val="238"/>
      </rPr>
      <t xml:space="preserve"> Příspěvek poskytnutý na krytí DPH je vykázán v tab 5.a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</si>
</sst>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0"/>
    <numFmt numFmtId="165" formatCode="#,##0.000"/>
    <numFmt numFmtId="166" formatCode="#,##0_ ;[Red]\-#,##0\ ;\–\ "/>
    <numFmt numFmtId="167" formatCode="#,##0_ ;[Red]\-#,##0\ "/>
    <numFmt numFmtId="168" formatCode="#,##0.00_ ;[Red]\-#,##0.00\ "/>
    <numFmt numFmtId="169" formatCode="#,##0.000_ ;[Red]\-#,##0.000\ "/>
    <numFmt numFmtId="170" formatCode="#,##0.00000"/>
    <numFmt numFmtId="171" formatCode="#,##0.000000"/>
    <numFmt numFmtId="172" formatCode="0.0%"/>
    <numFmt numFmtId="173" formatCode="0.0000000"/>
  </numFmts>
  <fonts count="108" x14ac:knownFonts="1">
    <font>
      <sz val="11"/>
      <color theme="1"/>
      <name val="Calibri"/>
      <family val="2"/>
      <charset val="238"/>
      <scheme val="minor"/>
    </font>
    <font>
      <sz val="11"/>
      <color indexed="8"/>
      <name val="Calibri"/>
      <family val="2"/>
      <charset val="238"/>
    </font>
    <font>
      <sz val="10"/>
      <name val="Arial CE"/>
      <charset val="238"/>
    </font>
    <font>
      <sz val="8"/>
      <name val="Arial CE"/>
      <charset val="238"/>
    </font>
    <font>
      <sz val="10"/>
      <name val="Arial"/>
      <family val="2"/>
      <charset val="238"/>
    </font>
    <font>
      <sz val="10"/>
      <name val="Times New Roman"/>
      <family val="1"/>
      <charset val="238"/>
    </font>
    <font>
      <sz val="10"/>
      <name val="Calibri"/>
      <family val="2"/>
      <charset val="238"/>
    </font>
    <font>
      <b/>
      <sz val="12"/>
      <name val="Calibri"/>
      <family val="2"/>
      <charset val="238"/>
    </font>
    <font>
      <b/>
      <sz val="10"/>
      <name val="Calibri"/>
      <family val="2"/>
      <charset val="238"/>
    </font>
    <font>
      <i/>
      <sz val="10"/>
      <name val="Calibri"/>
      <family val="2"/>
      <charset val="238"/>
    </font>
    <font>
      <sz val="9"/>
      <name val="Calibri"/>
      <family val="2"/>
      <charset val="238"/>
    </font>
    <font>
      <b/>
      <sz val="9"/>
      <name val="Calibri"/>
      <family val="2"/>
      <charset val="238"/>
    </font>
    <font>
      <sz val="10"/>
      <color indexed="8"/>
      <name val="Calibri"/>
      <family val="2"/>
      <charset val="238"/>
    </font>
    <font>
      <b/>
      <sz val="10"/>
      <color indexed="8"/>
      <name val="Calibri"/>
      <family val="2"/>
      <charset val="238"/>
    </font>
    <font>
      <sz val="11"/>
      <name val="Calibri"/>
      <family val="2"/>
      <charset val="238"/>
    </font>
    <font>
      <sz val="8"/>
      <name val="Calibri"/>
      <family val="2"/>
      <charset val="238"/>
    </font>
    <font>
      <sz val="8"/>
      <color indexed="8"/>
      <name val="Calibri"/>
      <family val="2"/>
      <charset val="238"/>
    </font>
    <font>
      <b/>
      <sz val="8"/>
      <name val="Calibri"/>
      <family val="2"/>
      <charset val="238"/>
    </font>
    <font>
      <u/>
      <sz val="10"/>
      <name val="Calibri"/>
      <family val="2"/>
      <charset val="238"/>
    </font>
    <font>
      <sz val="10"/>
      <color indexed="10"/>
      <name val="Calibri"/>
      <family val="2"/>
      <charset val="238"/>
    </font>
    <font>
      <b/>
      <sz val="11"/>
      <color indexed="8"/>
      <name val="Calibri"/>
      <family val="2"/>
      <charset val="238"/>
    </font>
    <font>
      <b/>
      <sz val="11"/>
      <name val="Calibri"/>
      <family val="2"/>
      <charset val="238"/>
    </font>
    <font>
      <b/>
      <sz val="12"/>
      <color indexed="8"/>
      <name val="Calibri"/>
      <family val="2"/>
      <charset val="238"/>
    </font>
    <font>
      <i/>
      <sz val="10"/>
      <color indexed="8"/>
      <name val="Calibri"/>
      <family val="2"/>
      <charset val="238"/>
    </font>
    <font>
      <sz val="11"/>
      <color indexed="8"/>
      <name val="Calibri"/>
      <family val="2"/>
      <charset val="238"/>
    </font>
    <font>
      <b/>
      <sz val="11"/>
      <color indexed="8"/>
      <name val="Calibri"/>
      <family val="2"/>
      <charset val="238"/>
    </font>
    <font>
      <sz val="11"/>
      <color indexed="10"/>
      <name val="Calibri"/>
      <family val="2"/>
      <charset val="238"/>
    </font>
    <font>
      <b/>
      <sz val="12"/>
      <name val="Calibri"/>
      <family val="2"/>
      <charset val="238"/>
    </font>
    <font>
      <sz val="10"/>
      <name val="Calibri"/>
      <family val="2"/>
      <charset val="238"/>
    </font>
    <font>
      <b/>
      <sz val="10"/>
      <name val="Calibri"/>
      <family val="2"/>
      <charset val="238"/>
    </font>
    <font>
      <i/>
      <sz val="10"/>
      <name val="Calibri"/>
      <family val="2"/>
      <charset val="238"/>
    </font>
    <font>
      <sz val="9"/>
      <name val="Calibri"/>
      <family val="2"/>
      <charset val="238"/>
    </font>
    <font>
      <sz val="10"/>
      <color indexed="12"/>
      <name val="Calibri"/>
      <family val="2"/>
      <charset val="238"/>
    </font>
    <font>
      <sz val="12"/>
      <name val="Calibri"/>
      <family val="2"/>
      <charset val="238"/>
    </font>
    <font>
      <sz val="10"/>
      <color indexed="8"/>
      <name val="Calibri"/>
      <family val="2"/>
      <charset val="238"/>
    </font>
    <font>
      <sz val="12"/>
      <color indexed="8"/>
      <name val="Calibri"/>
      <family val="2"/>
      <charset val="238"/>
    </font>
    <font>
      <sz val="10"/>
      <color indexed="10"/>
      <name val="Calibri"/>
      <family val="2"/>
      <charset val="238"/>
    </font>
    <font>
      <sz val="10"/>
      <color indexed="30"/>
      <name val="Calibri"/>
      <family val="2"/>
      <charset val="238"/>
    </font>
    <font>
      <sz val="10"/>
      <color indexed="8"/>
      <name val="Calibri"/>
      <family val="2"/>
      <charset val="238"/>
    </font>
    <font>
      <b/>
      <sz val="11"/>
      <name val="Calibri"/>
      <family val="2"/>
      <charset val="238"/>
    </font>
    <font>
      <sz val="10"/>
      <color indexed="48"/>
      <name val="Calibri"/>
      <family val="2"/>
      <charset val="238"/>
    </font>
    <font>
      <sz val="8"/>
      <name val="Calibri"/>
      <family val="2"/>
      <charset val="238"/>
    </font>
    <font>
      <vertAlign val="superscript"/>
      <sz val="10"/>
      <color indexed="8"/>
      <name val="Calibri"/>
      <family val="2"/>
      <charset val="238"/>
    </font>
    <font>
      <sz val="8"/>
      <name val="Tahoma"/>
      <family val="2"/>
      <charset val="238"/>
    </font>
    <font>
      <b/>
      <sz val="8"/>
      <name val="Tahoma"/>
      <family val="2"/>
      <charset val="238"/>
    </font>
    <font>
      <b/>
      <sz val="10"/>
      <color indexed="48"/>
      <name val="Calibri"/>
      <family val="2"/>
      <charset val="238"/>
    </font>
    <font>
      <i/>
      <sz val="10"/>
      <color indexed="23"/>
      <name val="Calibri"/>
      <family val="2"/>
      <charset val="238"/>
    </font>
    <font>
      <i/>
      <sz val="10"/>
      <color indexed="22"/>
      <name val="Calibri"/>
      <family val="2"/>
      <charset val="238"/>
    </font>
    <font>
      <sz val="10"/>
      <color indexed="30"/>
      <name val="Calibri"/>
      <family val="2"/>
      <charset val="238"/>
    </font>
    <font>
      <sz val="10"/>
      <color indexed="8"/>
      <name val="Calibri"/>
      <family val="2"/>
      <charset val="238"/>
    </font>
    <font>
      <i/>
      <sz val="10"/>
      <color indexed="23"/>
      <name val="Calibri"/>
      <family val="2"/>
      <charset val="238"/>
    </font>
    <font>
      <sz val="11"/>
      <color indexed="55"/>
      <name val="Calibri"/>
      <family val="2"/>
      <charset val="238"/>
    </font>
    <font>
      <sz val="10"/>
      <color indexed="81"/>
      <name val="Tahoma"/>
      <family val="2"/>
      <charset val="238"/>
    </font>
    <font>
      <b/>
      <sz val="10"/>
      <color indexed="81"/>
      <name val="Tahoma"/>
      <family val="2"/>
      <charset val="238"/>
    </font>
    <font>
      <sz val="9"/>
      <color indexed="81"/>
      <name val="Tahoma"/>
      <family val="2"/>
      <charset val="238"/>
    </font>
    <font>
      <b/>
      <sz val="9"/>
      <color indexed="81"/>
      <name val="Tahoma"/>
      <family val="2"/>
      <charset val="238"/>
    </font>
    <font>
      <sz val="14"/>
      <name val="Calibri"/>
      <family val="2"/>
      <charset val="238"/>
    </font>
    <font>
      <b/>
      <sz val="14"/>
      <name val="Calibri"/>
      <family val="2"/>
      <charset val="238"/>
    </font>
    <font>
      <b/>
      <sz val="16"/>
      <name val="Calibri"/>
      <family val="2"/>
      <charset val="238"/>
    </font>
    <font>
      <sz val="16"/>
      <name val="Calibri"/>
      <family val="2"/>
      <charset val="238"/>
    </font>
    <font>
      <b/>
      <sz val="18"/>
      <name val="Calibri"/>
      <family val="2"/>
      <charset val="238"/>
    </font>
    <font>
      <sz val="14"/>
      <color indexed="8"/>
      <name val="Calibri"/>
      <family val="2"/>
      <charset val="238"/>
    </font>
    <font>
      <b/>
      <sz val="20"/>
      <name val="Calibri"/>
      <family val="2"/>
      <charset val="238"/>
    </font>
    <font>
      <b/>
      <sz val="22"/>
      <name val="Calibri"/>
      <family val="2"/>
      <charset val="238"/>
    </font>
    <font>
      <b/>
      <sz val="18"/>
      <color indexed="8"/>
      <name val="Calibri"/>
      <family val="2"/>
      <charset val="238"/>
    </font>
    <font>
      <sz val="20"/>
      <name val="Calibri"/>
      <family val="2"/>
      <charset val="238"/>
    </font>
    <font>
      <b/>
      <sz val="20"/>
      <color indexed="8"/>
      <name val="Calibri"/>
      <family val="2"/>
      <charset val="238"/>
    </font>
    <font>
      <i/>
      <sz val="8"/>
      <name val="Calibri"/>
      <family val="2"/>
      <charset val="238"/>
    </font>
    <font>
      <sz val="11"/>
      <color theme="1"/>
      <name val="Calibri"/>
      <family val="2"/>
      <charset val="238"/>
      <scheme val="minor"/>
    </font>
    <font>
      <sz val="11"/>
      <color theme="0"/>
      <name val="Calibri"/>
      <family val="2"/>
      <charset val="238"/>
      <scheme val="minor"/>
    </font>
    <font>
      <b/>
      <sz val="11"/>
      <color theme="1"/>
      <name val="Calibri"/>
      <family val="2"/>
      <charset val="238"/>
      <scheme val="minor"/>
    </font>
    <font>
      <sz val="11"/>
      <color theme="0" tint="-0.34998626667073579"/>
      <name val="Calibri"/>
      <family val="2"/>
      <charset val="238"/>
      <scheme val="minor"/>
    </font>
    <font>
      <b/>
      <sz val="12"/>
      <name val="Calibri"/>
      <family val="2"/>
      <charset val="238"/>
      <scheme val="minor"/>
    </font>
    <font>
      <sz val="10"/>
      <name val="Calibri"/>
      <family val="2"/>
      <charset val="238"/>
      <scheme val="minor"/>
    </font>
    <font>
      <sz val="10"/>
      <color rgb="FFFF0000"/>
      <name val="Calibri"/>
      <family val="2"/>
      <charset val="238"/>
      <scheme val="minor"/>
    </font>
    <font>
      <b/>
      <sz val="10"/>
      <name val="Calibri"/>
      <family val="2"/>
      <charset val="238"/>
      <scheme val="minor"/>
    </font>
    <font>
      <sz val="8"/>
      <name val="Calibri"/>
      <family val="2"/>
      <charset val="238"/>
      <scheme val="minor"/>
    </font>
    <font>
      <sz val="10"/>
      <color theme="0" tint="-0.249977111117893"/>
      <name val="Calibri"/>
      <family val="2"/>
      <charset val="238"/>
    </font>
    <font>
      <b/>
      <sz val="10"/>
      <color theme="0" tint="-0.249977111117893"/>
      <name val="Calibri"/>
      <family val="2"/>
      <charset val="238"/>
    </font>
    <font>
      <i/>
      <sz val="10"/>
      <color theme="0" tint="-0.249977111117893"/>
      <name val="Calibri"/>
      <family val="2"/>
      <charset val="238"/>
    </font>
    <font>
      <i/>
      <sz val="10"/>
      <name val="Calibri"/>
      <family val="2"/>
      <charset val="238"/>
      <scheme val="minor"/>
    </font>
    <font>
      <sz val="10"/>
      <color theme="0"/>
      <name val="Calibri"/>
      <family val="2"/>
      <charset val="238"/>
    </font>
    <font>
      <sz val="10"/>
      <color theme="0"/>
      <name val="Times New Roman"/>
      <family val="1"/>
      <charset val="238"/>
    </font>
    <font>
      <sz val="10"/>
      <color rgb="FFFF0000"/>
      <name val="Calibri"/>
      <family val="2"/>
      <charset val="238"/>
    </font>
    <font>
      <sz val="12"/>
      <name val="Calibri"/>
      <family val="2"/>
      <charset val="238"/>
      <scheme val="minor"/>
    </font>
    <font>
      <sz val="10"/>
      <color theme="1"/>
      <name val="Calibri"/>
      <family val="2"/>
      <charset val="238"/>
      <scheme val="minor"/>
    </font>
    <font>
      <i/>
      <sz val="10"/>
      <color theme="1"/>
      <name val="Calibri"/>
      <family val="2"/>
      <charset val="238"/>
      <scheme val="minor"/>
    </font>
    <font>
      <sz val="12"/>
      <color theme="1"/>
      <name val="Calibri"/>
      <family val="2"/>
      <charset val="238"/>
      <scheme val="minor"/>
    </font>
    <font>
      <b/>
      <sz val="10"/>
      <color rgb="FFFF0000"/>
      <name val="Calibri"/>
      <family val="2"/>
      <charset val="238"/>
    </font>
    <font>
      <b/>
      <sz val="20"/>
      <name val="Calibri"/>
      <family val="2"/>
      <charset val="238"/>
      <scheme val="minor"/>
    </font>
    <font>
      <b/>
      <sz val="10"/>
      <color theme="1"/>
      <name val="Calibri"/>
      <family val="2"/>
      <charset val="238"/>
      <scheme val="minor"/>
    </font>
    <font>
      <b/>
      <sz val="10"/>
      <color rgb="FF000000"/>
      <name val="Calibri"/>
      <family val="2"/>
      <charset val="238"/>
    </font>
    <font>
      <sz val="14"/>
      <name val="Calibri"/>
      <family val="2"/>
      <charset val="238"/>
      <scheme val="minor"/>
    </font>
    <font>
      <vertAlign val="superscript"/>
      <sz val="10"/>
      <color theme="1"/>
      <name val="Calibri"/>
      <family val="2"/>
      <charset val="238"/>
    </font>
    <font>
      <sz val="11"/>
      <name val="Calibri"/>
      <family val="2"/>
      <charset val="238"/>
      <scheme val="minor"/>
    </font>
    <font>
      <sz val="8"/>
      <color rgb="FF000000"/>
      <name val="Calibri"/>
      <family val="2"/>
      <charset val="238"/>
    </font>
    <font>
      <sz val="8"/>
      <color theme="0"/>
      <name val="Calibri"/>
      <family val="2"/>
      <charset val="238"/>
    </font>
    <font>
      <sz val="10"/>
      <color theme="0"/>
      <name val="Calibri"/>
      <family val="2"/>
      <charset val="238"/>
      <scheme val="minor"/>
    </font>
    <font>
      <sz val="11"/>
      <color rgb="FF006100"/>
      <name val="Calibri"/>
      <family val="2"/>
      <charset val="238"/>
      <scheme val="minor"/>
    </font>
    <font>
      <b/>
      <sz val="11"/>
      <name val="Calibri"/>
      <family val="2"/>
      <charset val="238"/>
      <scheme val="minor"/>
    </font>
    <font>
      <vertAlign val="superscript"/>
      <sz val="10"/>
      <name val="Calibri"/>
      <family val="2"/>
      <charset val="238"/>
    </font>
    <font>
      <sz val="10"/>
      <color rgb="FF000000"/>
      <name val="Calibri"/>
      <family val="2"/>
      <charset val="238"/>
    </font>
    <font>
      <sz val="10"/>
      <color rgb="FF3366FF"/>
      <name val="Calibri"/>
      <family val="2"/>
      <charset val="238"/>
    </font>
    <font>
      <sz val="11"/>
      <color rgb="FFFF0000"/>
      <name val="Calibri"/>
      <family val="2"/>
      <charset val="238"/>
      <scheme val="minor"/>
    </font>
    <font>
      <sz val="10"/>
      <color theme="1"/>
      <name val="Calibri"/>
      <family val="2"/>
      <charset val="238"/>
    </font>
    <font>
      <sz val="14"/>
      <color theme="1"/>
      <name val="Calibri"/>
      <family val="2"/>
      <charset val="238"/>
    </font>
    <font>
      <b/>
      <sz val="10"/>
      <color theme="1"/>
      <name val="Calibri"/>
      <family val="2"/>
      <charset val="238"/>
    </font>
    <font>
      <sz val="9"/>
      <color theme="1"/>
      <name val="Calibri"/>
      <family val="2"/>
      <charset val="238"/>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EAEAEA"/>
        <bgColor indexed="64"/>
      </patternFill>
    </fill>
    <fill>
      <patternFill patternType="solid">
        <fgColor theme="9" tint="-0.249977111117893"/>
        <bgColor indexed="64"/>
      </patternFill>
    </fill>
    <fill>
      <patternFill patternType="solid">
        <fgColor rgb="FFFFFF00"/>
        <bgColor indexed="64"/>
      </patternFill>
    </fill>
    <fill>
      <patternFill patternType="solid">
        <fgColor theme="3" tint="0.39997558519241921"/>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8D8D8"/>
        <bgColor rgb="FFD8D8D8"/>
      </patternFill>
    </fill>
    <fill>
      <patternFill patternType="solid">
        <fgColor rgb="FFF2F2F2"/>
        <bgColor indexed="64"/>
      </patternFill>
    </fill>
    <fill>
      <patternFill patternType="solid">
        <fgColor rgb="FFC6EFCE"/>
      </patternFill>
    </fill>
  </fills>
  <borders count="184">
    <border>
      <left/>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style="medium">
        <color indexed="64"/>
      </left>
      <right/>
      <top style="medium">
        <color indexed="64"/>
      </top>
      <bottom style="thin">
        <color indexed="55"/>
      </bottom>
      <diagonal/>
    </border>
    <border>
      <left style="thin">
        <color indexed="64"/>
      </left>
      <right/>
      <top style="medium">
        <color indexed="64"/>
      </top>
      <bottom style="thin">
        <color indexed="55"/>
      </bottom>
      <diagonal/>
    </border>
    <border>
      <left style="thin">
        <color indexed="64"/>
      </left>
      <right style="medium">
        <color indexed="64"/>
      </right>
      <top style="medium">
        <color indexed="64"/>
      </top>
      <bottom style="thin">
        <color indexed="55"/>
      </bottom>
      <diagonal/>
    </border>
    <border>
      <left style="medium">
        <color indexed="64"/>
      </left>
      <right/>
      <top style="thin">
        <color indexed="22"/>
      </top>
      <bottom style="thin">
        <color indexed="22"/>
      </bottom>
      <diagonal/>
    </border>
    <border>
      <left style="medium">
        <color indexed="64"/>
      </left>
      <right/>
      <top style="thin">
        <color indexed="55"/>
      </top>
      <bottom style="thin">
        <color indexed="55"/>
      </bottom>
      <diagonal/>
    </border>
    <border>
      <left/>
      <right/>
      <top style="thin">
        <color indexed="22"/>
      </top>
      <bottom style="thin">
        <color indexed="22"/>
      </bottom>
      <diagonal/>
    </border>
    <border>
      <left/>
      <right style="medium">
        <color indexed="64"/>
      </right>
      <top style="thin">
        <color indexed="22"/>
      </top>
      <bottom style="thin">
        <color indexed="22"/>
      </bottom>
      <diagonal/>
    </border>
    <border>
      <left style="thin">
        <color indexed="64"/>
      </left>
      <right/>
      <top style="thin">
        <color indexed="55"/>
      </top>
      <bottom style="thin">
        <color indexed="55"/>
      </bottom>
      <diagonal/>
    </border>
    <border>
      <left style="thin">
        <color indexed="64"/>
      </left>
      <right style="medium">
        <color indexed="64"/>
      </right>
      <top style="thin">
        <color indexed="55"/>
      </top>
      <bottom style="thin">
        <color indexed="55"/>
      </bottom>
      <diagonal/>
    </border>
    <border>
      <left style="medium">
        <color indexed="64"/>
      </left>
      <right/>
      <top style="thin">
        <color indexed="22"/>
      </top>
      <bottom style="medium">
        <color indexed="64"/>
      </bottom>
      <diagonal/>
    </border>
    <border>
      <left/>
      <right/>
      <top style="thin">
        <color indexed="22"/>
      </top>
      <bottom style="medium">
        <color indexed="64"/>
      </bottom>
      <diagonal/>
    </border>
    <border>
      <left/>
      <right style="medium">
        <color indexed="64"/>
      </right>
      <top style="thin">
        <color indexed="22"/>
      </top>
      <bottom style="medium">
        <color indexed="64"/>
      </bottom>
      <diagonal/>
    </border>
    <border>
      <left style="medium">
        <color indexed="64"/>
      </left>
      <right/>
      <top style="thin">
        <color indexed="55"/>
      </top>
      <bottom style="medium">
        <color indexed="64"/>
      </bottom>
      <diagonal/>
    </border>
    <border>
      <left style="thin">
        <color indexed="64"/>
      </left>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medium">
        <color indexed="64"/>
      </left>
      <right/>
      <top/>
      <bottom style="thin">
        <color indexed="55"/>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55"/>
      </bottom>
      <diagonal/>
    </border>
    <border>
      <left/>
      <right/>
      <top style="medium">
        <color indexed="64"/>
      </top>
      <bottom style="thin">
        <color indexed="55"/>
      </bottom>
      <diagonal/>
    </border>
    <border>
      <left style="medium">
        <color indexed="64"/>
      </left>
      <right style="thin">
        <color indexed="64"/>
      </right>
      <top style="thin">
        <color indexed="55"/>
      </top>
      <bottom style="thin">
        <color indexed="55"/>
      </bottom>
      <diagonal/>
    </border>
    <border>
      <left/>
      <right/>
      <top style="thin">
        <color indexed="55"/>
      </top>
      <bottom style="thin">
        <color indexed="55"/>
      </bottom>
      <diagonal/>
    </border>
    <border>
      <left style="medium">
        <color indexed="64"/>
      </left>
      <right style="thin">
        <color indexed="64"/>
      </right>
      <top style="thin">
        <color indexed="55"/>
      </top>
      <bottom style="medium">
        <color indexed="64"/>
      </bottom>
      <diagonal/>
    </border>
    <border>
      <left/>
      <right/>
      <top style="thin">
        <color indexed="55"/>
      </top>
      <bottom style="medium">
        <color indexed="64"/>
      </bottom>
      <diagonal/>
    </border>
    <border>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medium">
        <color indexed="64"/>
      </top>
      <bottom style="medium">
        <color indexed="64"/>
      </bottom>
      <diagonal/>
    </border>
    <border>
      <left/>
      <right style="thin">
        <color indexed="64"/>
      </right>
      <top/>
      <bottom/>
      <diagonal/>
    </border>
    <border>
      <left/>
      <right style="hair">
        <color indexed="64"/>
      </right>
      <top style="thin">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diagonal/>
    </border>
    <border>
      <left style="medium">
        <color indexed="64"/>
      </left>
      <right/>
      <top style="medium">
        <color indexed="64"/>
      </top>
      <bottom style="thin">
        <color indexed="22"/>
      </bottom>
      <diagonal/>
    </border>
    <border>
      <left/>
      <right/>
      <top style="medium">
        <color indexed="64"/>
      </top>
      <bottom style="thin">
        <color indexed="22"/>
      </bottom>
      <diagonal/>
    </border>
    <border>
      <left/>
      <right style="medium">
        <color indexed="64"/>
      </right>
      <top style="medium">
        <color indexed="64"/>
      </top>
      <bottom style="thin">
        <color indexed="22"/>
      </bottom>
      <diagonal/>
    </border>
    <border>
      <left style="medium">
        <color indexed="64"/>
      </left>
      <right/>
      <top/>
      <bottom style="thin">
        <color indexed="22"/>
      </bottom>
      <diagonal/>
    </border>
    <border>
      <left/>
      <right/>
      <top/>
      <bottom style="thin">
        <color indexed="22"/>
      </bottom>
      <diagonal/>
    </border>
    <border>
      <left/>
      <right style="medium">
        <color indexed="64"/>
      </right>
      <top/>
      <bottom style="thin">
        <color indexed="22"/>
      </bottom>
      <diagonal/>
    </border>
    <border>
      <left style="hair">
        <color indexed="64"/>
      </left>
      <right/>
      <top/>
      <bottom/>
      <diagonal/>
    </border>
    <border>
      <left style="hair">
        <color indexed="64"/>
      </left>
      <right/>
      <top/>
      <bottom style="medium">
        <color indexed="64"/>
      </bottom>
      <diagonal/>
    </border>
    <border>
      <left style="thin">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medium">
        <color indexed="64"/>
      </bottom>
      <diagonal/>
    </border>
    <border>
      <left/>
      <right style="hair">
        <color indexed="64"/>
      </right>
      <top style="medium">
        <color indexed="64"/>
      </top>
      <bottom/>
      <diagonal/>
    </border>
    <border>
      <left/>
      <right style="hair">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rgb="FF000000"/>
      </right>
      <top style="thin">
        <color rgb="FF000000"/>
      </top>
      <bottom style="thin">
        <color rgb="FF000000"/>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diagonalUp="1" diagonalDown="1">
      <left style="medium">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hair">
        <color indexed="64"/>
      </right>
      <top style="thin">
        <color indexed="64"/>
      </top>
      <bottom style="thin">
        <color indexed="64"/>
      </bottom>
      <diagonal style="thin">
        <color indexed="64"/>
      </diagonal>
    </border>
    <border diagonalUp="1" diagonalDown="1">
      <left/>
      <right style="medium">
        <color indexed="64"/>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s>
  <cellStyleXfs count="13">
    <xf numFmtId="0" fontId="0" fillId="0" borderId="0"/>
    <xf numFmtId="0" fontId="43" fillId="0" borderId="0"/>
    <xf numFmtId="0" fontId="43" fillId="0" borderId="0"/>
    <xf numFmtId="0" fontId="43" fillId="0" borderId="0"/>
    <xf numFmtId="0" fontId="43" fillId="0" borderId="0"/>
    <xf numFmtId="0" fontId="4" fillId="0" borderId="0"/>
    <xf numFmtId="0" fontId="2" fillId="0" borderId="0"/>
    <xf numFmtId="0" fontId="4" fillId="0" borderId="0"/>
    <xf numFmtId="0" fontId="3" fillId="0" borderId="0"/>
    <xf numFmtId="0" fontId="2" fillId="0" borderId="0"/>
    <xf numFmtId="9" fontId="24" fillId="0" borderId="0" applyFont="0" applyFill="0" applyBorder="0" applyAlignment="0" applyProtection="0"/>
    <xf numFmtId="9" fontId="1" fillId="0" borderId="0" applyFont="0" applyFill="0" applyBorder="0" applyAlignment="0" applyProtection="0"/>
    <xf numFmtId="0" fontId="98" fillId="19" borderId="0" applyNumberFormat="0" applyBorder="0" applyAlignment="0" applyProtection="0"/>
  </cellStyleXfs>
  <cellXfs count="1543">
    <xf numFmtId="0" fontId="0" fillId="0" borderId="0" xfId="0"/>
    <xf numFmtId="0" fontId="4" fillId="0" borderId="0" xfId="5" applyAlignment="1">
      <alignment vertical="center"/>
    </xf>
    <xf numFmtId="0" fontId="5" fillId="0" borderId="0" xfId="5" applyFont="1" applyAlignment="1" applyProtection="1">
      <alignment vertical="center"/>
      <protection locked="0"/>
    </xf>
    <xf numFmtId="0" fontId="5" fillId="0" borderId="0" xfId="5" applyFont="1" applyAlignment="1">
      <alignment vertical="center"/>
    </xf>
    <xf numFmtId="0" fontId="5" fillId="0" borderId="0" xfId="5" applyFont="1" applyAlignment="1">
      <alignment horizontal="center" vertical="center"/>
    </xf>
    <xf numFmtId="49" fontId="5" fillId="0" borderId="0" xfId="5" applyNumberFormat="1" applyFont="1" applyAlignment="1">
      <alignment vertical="center"/>
    </xf>
    <xf numFmtId="0" fontId="28" fillId="0" borderId="0" xfId="5" applyFont="1" applyAlignment="1" applyProtection="1">
      <alignment vertical="center"/>
      <protection locked="0"/>
    </xf>
    <xf numFmtId="0" fontId="28" fillId="0" borderId="0" xfId="5" applyFont="1" applyAlignment="1">
      <alignment vertical="center"/>
    </xf>
    <xf numFmtId="0" fontId="6" fillId="0" borderId="0" xfId="5" applyFont="1" applyAlignment="1" applyProtection="1">
      <alignment vertical="center"/>
      <protection locked="0"/>
    </xf>
    <xf numFmtId="0" fontId="6" fillId="0" borderId="0" xfId="5" applyFont="1" applyAlignment="1">
      <alignment vertical="center"/>
    </xf>
    <xf numFmtId="0" fontId="6" fillId="0" borderId="0" xfId="5" applyFont="1" applyAlignment="1">
      <alignment horizontal="center" vertical="center"/>
    </xf>
    <xf numFmtId="49" fontId="6" fillId="0" borderId="0" xfId="5" applyNumberFormat="1" applyFont="1" applyAlignment="1" applyProtection="1">
      <alignment vertical="center"/>
      <protection locked="0"/>
    </xf>
    <xf numFmtId="49" fontId="6" fillId="0" borderId="0" xfId="5" applyNumberFormat="1" applyFont="1" applyAlignment="1">
      <alignment vertical="center"/>
    </xf>
    <xf numFmtId="0" fontId="7" fillId="0" borderId="0" xfId="5" applyFont="1" applyAlignment="1" applyProtection="1">
      <alignment vertical="center"/>
      <protection locked="0"/>
    </xf>
    <xf numFmtId="0" fontId="6" fillId="0" borderId="0" xfId="5" applyFont="1" applyAlignment="1" applyProtection="1">
      <alignment horizontal="right" vertical="center"/>
      <protection locked="0"/>
    </xf>
    <xf numFmtId="0" fontId="9" fillId="0" borderId="0" xfId="5" applyFont="1" applyAlignment="1" applyProtection="1">
      <alignment vertical="center"/>
      <protection locked="0"/>
    </xf>
    <xf numFmtId="0" fontId="30" fillId="0" borderId="0" xfId="5" applyFont="1" applyAlignment="1">
      <alignment vertical="center"/>
    </xf>
    <xf numFmtId="0" fontId="28" fillId="0" borderId="0" xfId="5" applyFont="1" applyAlignment="1">
      <alignment horizontal="center" vertical="center"/>
    </xf>
    <xf numFmtId="0" fontId="28" fillId="0" borderId="0" xfId="5" applyFont="1" applyAlignment="1" applyProtection="1">
      <alignment vertical="center" wrapText="1"/>
      <protection locked="0"/>
    </xf>
    <xf numFmtId="0" fontId="28" fillId="0" borderId="0" xfId="6" applyFont="1" applyAlignment="1">
      <alignment vertical="center"/>
    </xf>
    <xf numFmtId="49" fontId="28" fillId="0" borderId="0" xfId="6" applyNumberFormat="1" applyFont="1" applyAlignment="1">
      <alignment vertical="center"/>
    </xf>
    <xf numFmtId="0" fontId="28" fillId="0" borderId="1" xfId="6" applyFont="1" applyBorder="1" applyAlignment="1">
      <alignment vertical="center" wrapText="1"/>
    </xf>
    <xf numFmtId="0" fontId="28" fillId="0" borderId="0" xfId="6" applyFont="1" applyAlignment="1">
      <alignment vertical="center" wrapText="1"/>
    </xf>
    <xf numFmtId="49" fontId="28" fillId="0" borderId="0" xfId="6" applyNumberFormat="1" applyFont="1" applyAlignment="1">
      <alignment vertical="center" wrapText="1"/>
    </xf>
    <xf numFmtId="0" fontId="29" fillId="0" borderId="2" xfId="6" applyFont="1" applyBorder="1" applyAlignment="1">
      <alignment horizontal="left" vertical="center"/>
    </xf>
    <xf numFmtId="49" fontId="29" fillId="0" borderId="3" xfId="6" applyNumberFormat="1" applyFont="1" applyBorder="1" applyAlignment="1">
      <alignment horizontal="center" vertical="center" wrapText="1"/>
    </xf>
    <xf numFmtId="49" fontId="29" fillId="0" borderId="4" xfId="6" applyNumberFormat="1" applyFont="1" applyBorder="1" applyAlignment="1">
      <alignment horizontal="center" vertical="center" wrapText="1"/>
    </xf>
    <xf numFmtId="0" fontId="28" fillId="0" borderId="0" xfId="5" applyFont="1"/>
    <xf numFmtId="0" fontId="29" fillId="0" borderId="0" xfId="5" applyFont="1"/>
    <xf numFmtId="0" fontId="28" fillId="0" borderId="0" xfId="5" applyFont="1" applyProtection="1">
      <protection locked="0"/>
    </xf>
    <xf numFmtId="0" fontId="29" fillId="0" borderId="0" xfId="5" applyFont="1" applyAlignment="1">
      <alignment vertical="center"/>
    </xf>
    <xf numFmtId="0" fontId="28" fillId="0" borderId="0" xfId="5" applyFont="1" applyAlignment="1" applyProtection="1">
      <alignment horizontal="justify" vertical="center" wrapText="1"/>
      <protection locked="0"/>
    </xf>
    <xf numFmtId="0" fontId="28" fillId="0" borderId="0" xfId="5" applyFont="1" applyAlignment="1" applyProtection="1">
      <alignment horizontal="left" vertical="center" wrapText="1"/>
      <protection locked="0"/>
    </xf>
    <xf numFmtId="0" fontId="27" fillId="0" borderId="0" xfId="5" applyFont="1" applyAlignment="1" applyProtection="1">
      <alignment horizontal="justify" vertical="center"/>
      <protection locked="0"/>
    </xf>
    <xf numFmtId="0" fontId="28" fillId="0" borderId="0" xfId="5" applyFont="1" applyAlignment="1" applyProtection="1">
      <alignment horizontal="left" vertical="center"/>
      <protection locked="0"/>
    </xf>
    <xf numFmtId="0" fontId="28" fillId="0" borderId="0" xfId="5" applyFont="1" applyAlignment="1">
      <alignment horizontal="left" vertical="center"/>
    </xf>
    <xf numFmtId="4" fontId="28" fillId="0" borderId="0" xfId="5" applyNumberFormat="1" applyFont="1" applyAlignment="1" applyProtection="1">
      <alignment vertical="center"/>
      <protection locked="0"/>
    </xf>
    <xf numFmtId="4" fontId="28" fillId="0" borderId="0" xfId="5" applyNumberFormat="1" applyFont="1" applyAlignment="1">
      <alignment vertical="center"/>
    </xf>
    <xf numFmtId="4" fontId="28" fillId="0" borderId="0" xfId="5" applyNumberFormat="1" applyFont="1" applyProtection="1">
      <protection locked="0"/>
    </xf>
    <xf numFmtId="4" fontId="28" fillId="0" borderId="0" xfId="5" applyNumberFormat="1" applyFont="1"/>
    <xf numFmtId="0" fontId="34" fillId="0" borderId="0" xfId="5" applyFont="1" applyAlignment="1">
      <alignment vertical="top" wrapText="1"/>
    </xf>
    <xf numFmtId="0" fontId="34" fillId="0" borderId="0" xfId="5" applyFont="1" applyAlignment="1">
      <alignment horizontal="right" vertical="top" wrapText="1"/>
    </xf>
    <xf numFmtId="0" fontId="32" fillId="0" borderId="0" xfId="5" applyFont="1" applyAlignment="1">
      <alignment vertical="top" wrapText="1"/>
    </xf>
    <xf numFmtId="0" fontId="32" fillId="0" borderId="0" xfId="5" applyFont="1" applyAlignment="1">
      <alignment horizontal="center" vertical="top" wrapText="1"/>
    </xf>
    <xf numFmtId="0" fontId="32" fillId="0" borderId="0" xfId="5" applyFont="1" applyAlignment="1">
      <alignment horizontal="justify" vertical="top" wrapText="1"/>
    </xf>
    <xf numFmtId="4" fontId="34" fillId="0" borderId="0" xfId="5" applyNumberFormat="1" applyFont="1" applyAlignment="1">
      <alignment horizontal="right" vertical="top" wrapText="1"/>
    </xf>
    <xf numFmtId="0" fontId="36" fillId="0" borderId="0" xfId="6" applyFont="1" applyAlignment="1">
      <alignment vertical="center"/>
    </xf>
    <xf numFmtId="49" fontId="29" fillId="0" borderId="0" xfId="6" applyNumberFormat="1" applyFont="1" applyAlignment="1">
      <alignment horizontal="center" vertical="center" wrapText="1"/>
    </xf>
    <xf numFmtId="49" fontId="36" fillId="0" borderId="0" xfId="6" applyNumberFormat="1" applyFont="1" applyAlignment="1">
      <alignment horizontal="left" vertical="center"/>
    </xf>
    <xf numFmtId="49" fontId="28" fillId="0" borderId="5" xfId="6" applyNumberFormat="1" applyFont="1" applyBorder="1" applyAlignment="1">
      <alignment horizontal="center" vertical="center"/>
    </xf>
    <xf numFmtId="49" fontId="28" fillId="0" borderId="0" xfId="6" applyNumberFormat="1" applyFont="1" applyAlignment="1">
      <alignment horizontal="center" vertical="center"/>
    </xf>
    <xf numFmtId="49" fontId="28" fillId="0" borderId="6" xfId="6" applyNumberFormat="1" applyFont="1" applyBorder="1" applyAlignment="1">
      <alignment horizontal="center" vertical="center"/>
    </xf>
    <xf numFmtId="0" fontId="28" fillId="0" borderId="7" xfId="6" applyFont="1" applyBorder="1" applyAlignment="1">
      <alignment horizontal="center" vertical="center"/>
    </xf>
    <xf numFmtId="0" fontId="29" fillId="0" borderId="1" xfId="6" applyFont="1" applyBorder="1" applyAlignment="1">
      <alignment vertical="center" wrapText="1"/>
    </xf>
    <xf numFmtId="0" fontId="0" fillId="0" borderId="0" xfId="0" applyAlignment="1">
      <alignment vertical="center"/>
    </xf>
    <xf numFmtId="0" fontId="38" fillId="0" borderId="0" xfId="0" applyFont="1" applyAlignment="1">
      <alignment vertical="center"/>
    </xf>
    <xf numFmtId="4" fontId="28" fillId="0" borderId="0" xfId="5" applyNumberFormat="1" applyFont="1" applyAlignment="1" applyProtection="1">
      <alignment horizontal="center" vertical="center"/>
      <protection locked="0"/>
    </xf>
    <xf numFmtId="0" fontId="29" fillId="0" borderId="8" xfId="6" applyFont="1" applyBorder="1" applyAlignment="1">
      <alignment vertical="center" wrapText="1"/>
    </xf>
    <xf numFmtId="0" fontId="6" fillId="0" borderId="0" xfId="6" applyFont="1" applyAlignment="1">
      <alignment vertical="center"/>
    </xf>
    <xf numFmtId="3" fontId="28" fillId="0" borderId="9" xfId="5" applyNumberFormat="1" applyFont="1" applyBorder="1" applyAlignment="1" applyProtection="1">
      <alignment vertical="center"/>
      <protection locked="0"/>
    </xf>
    <xf numFmtId="3" fontId="28" fillId="0" borderId="10" xfId="5" applyNumberFormat="1" applyFont="1" applyBorder="1" applyAlignment="1" applyProtection="1">
      <alignment vertical="center"/>
      <protection locked="0"/>
    </xf>
    <xf numFmtId="3" fontId="28" fillId="0" borderId="0" xfId="6" applyNumberFormat="1" applyFont="1" applyAlignment="1">
      <alignment vertical="center"/>
    </xf>
    <xf numFmtId="3" fontId="29" fillId="0" borderId="4" xfId="6" applyNumberFormat="1" applyFont="1" applyBorder="1" applyAlignment="1">
      <alignment horizontal="center" vertical="center" wrapText="1"/>
    </xf>
    <xf numFmtId="3" fontId="29" fillId="0" borderId="11" xfId="6" applyNumberFormat="1" applyFont="1" applyBorder="1" applyAlignment="1">
      <alignment horizontal="center" vertical="center" wrapText="1"/>
    </xf>
    <xf numFmtId="3" fontId="29" fillId="0" borderId="12" xfId="6" applyNumberFormat="1" applyFont="1" applyBorder="1" applyAlignment="1">
      <alignment horizontal="center" vertical="center" wrapText="1"/>
    </xf>
    <xf numFmtId="3" fontId="29" fillId="0" borderId="13" xfId="6" applyNumberFormat="1" applyFont="1" applyBorder="1" applyAlignment="1">
      <alignment horizontal="center" vertical="center" wrapText="1"/>
    </xf>
    <xf numFmtId="3" fontId="28" fillId="0" borderId="0" xfId="5" applyNumberFormat="1" applyFont="1" applyAlignment="1" applyProtection="1">
      <alignment vertical="center"/>
      <protection hidden="1"/>
    </xf>
    <xf numFmtId="0" fontId="28" fillId="0" borderId="14" xfId="5" applyFont="1" applyBorder="1" applyAlignment="1">
      <alignment vertical="center"/>
    </xf>
    <xf numFmtId="0" fontId="28" fillId="2" borderId="14" xfId="5" applyFont="1" applyFill="1" applyBorder="1" applyAlignment="1">
      <alignment vertical="center"/>
    </xf>
    <xf numFmtId="0" fontId="28" fillId="0" borderId="15" xfId="5" applyFont="1" applyBorder="1" applyAlignment="1">
      <alignment vertical="center"/>
    </xf>
    <xf numFmtId="0" fontId="28" fillId="2" borderId="15" xfId="5" applyFont="1" applyFill="1" applyBorder="1" applyAlignment="1">
      <alignment vertical="center"/>
    </xf>
    <xf numFmtId="0" fontId="28" fillId="0" borderId="16" xfId="5" applyFont="1" applyBorder="1" applyAlignment="1">
      <alignment vertical="center"/>
    </xf>
    <xf numFmtId="0" fontId="28" fillId="2" borderId="16" xfId="5" applyFont="1" applyFill="1" applyBorder="1" applyAlignment="1">
      <alignment vertical="center"/>
    </xf>
    <xf numFmtId="4" fontId="30" fillId="0" borderId="0" xfId="5" applyNumberFormat="1" applyFont="1" applyAlignment="1">
      <alignment vertical="center"/>
    </xf>
    <xf numFmtId="3" fontId="6" fillId="0" borderId="17" xfId="5" applyNumberFormat="1" applyFont="1" applyBorder="1" applyAlignment="1" applyProtection="1">
      <alignment horizontal="right" vertical="center" wrapText="1" indent="1"/>
      <protection locked="0"/>
    </xf>
    <xf numFmtId="3" fontId="6" fillId="0" borderId="18" xfId="5" applyNumberFormat="1" applyFont="1" applyBorder="1" applyAlignment="1" applyProtection="1">
      <alignment horizontal="right" vertical="center" wrapText="1" indent="1"/>
      <protection locked="0"/>
    </xf>
    <xf numFmtId="3" fontId="6" fillId="0" borderId="7" xfId="5" applyNumberFormat="1" applyFont="1" applyBorder="1" applyAlignment="1" applyProtection="1">
      <alignment horizontal="right" vertical="center" wrapText="1" indent="1"/>
      <protection locked="0"/>
    </xf>
    <xf numFmtId="3" fontId="6" fillId="0" borderId="19" xfId="5" applyNumberFormat="1" applyFont="1" applyBorder="1" applyAlignment="1" applyProtection="1">
      <alignment horizontal="right" vertical="center" wrapText="1" indent="1"/>
      <protection locked="0"/>
    </xf>
    <xf numFmtId="3" fontId="28" fillId="0" borderId="13" xfId="5" applyNumberFormat="1" applyFont="1" applyBorder="1" applyAlignment="1" applyProtection="1">
      <alignment vertical="center"/>
      <protection locked="0"/>
    </xf>
    <xf numFmtId="3" fontId="29" fillId="0" borderId="19" xfId="5" applyNumberFormat="1" applyFont="1" applyBorder="1" applyAlignment="1" applyProtection="1">
      <alignment horizontal="right" vertical="top" wrapText="1"/>
      <protection locked="0"/>
    </xf>
    <xf numFmtId="4" fontId="28" fillId="0" borderId="0" xfId="5" applyNumberFormat="1" applyFont="1" applyAlignment="1" applyProtection="1">
      <alignment vertical="center"/>
      <protection hidden="1"/>
    </xf>
    <xf numFmtId="0" fontId="32" fillId="0" borderId="0" xfId="5" applyFont="1" applyAlignment="1">
      <alignment horizontal="justify" vertical="center" wrapText="1"/>
    </xf>
    <xf numFmtId="4" fontId="32" fillId="0" borderId="0" xfId="5" applyNumberFormat="1" applyFont="1" applyAlignment="1">
      <alignment horizontal="justify" vertical="center" wrapText="1"/>
    </xf>
    <xf numFmtId="3" fontId="28" fillId="0" borderId="11" xfId="5" applyNumberFormat="1" applyFont="1" applyBorder="1" applyAlignment="1">
      <alignment vertical="center"/>
    </xf>
    <xf numFmtId="3" fontId="28" fillId="0" borderId="20" xfId="5" applyNumberFormat="1" applyFont="1" applyBorder="1" applyAlignment="1">
      <alignment vertical="center"/>
    </xf>
    <xf numFmtId="3" fontId="28" fillId="0" borderId="9" xfId="5" applyNumberFormat="1" applyFont="1" applyBorder="1" applyAlignment="1">
      <alignment vertical="center"/>
    </xf>
    <xf numFmtId="3" fontId="28" fillId="0" borderId="9" xfId="5" applyNumberFormat="1" applyFont="1" applyBorder="1" applyAlignment="1">
      <alignment horizontal="right" vertical="center" wrapText="1"/>
    </xf>
    <xf numFmtId="3" fontId="28" fillId="0" borderId="10" xfId="5" applyNumberFormat="1" applyFont="1" applyBorder="1" applyAlignment="1">
      <alignment horizontal="right" vertical="center" wrapText="1"/>
    </xf>
    <xf numFmtId="3" fontId="28" fillId="0" borderId="21" xfId="5" applyNumberFormat="1" applyFont="1" applyBorder="1" applyAlignment="1">
      <alignment horizontal="right" vertical="center" wrapText="1"/>
    </xf>
    <xf numFmtId="3" fontId="28" fillId="0" borderId="22" xfId="5" applyNumberFormat="1" applyFont="1" applyBorder="1" applyAlignment="1">
      <alignment vertical="center"/>
    </xf>
    <xf numFmtId="3" fontId="28" fillId="0" borderId="18" xfId="5" applyNumberFormat="1" applyFont="1" applyBorder="1" applyAlignment="1">
      <alignment vertical="center"/>
    </xf>
    <xf numFmtId="3" fontId="28" fillId="0" borderId="19" xfId="5" applyNumberFormat="1" applyFont="1" applyBorder="1" applyAlignment="1">
      <alignment vertical="center"/>
    </xf>
    <xf numFmtId="3" fontId="28" fillId="0" borderId="4" xfId="5" applyNumberFormat="1" applyFont="1" applyBorder="1" applyAlignment="1">
      <alignment vertical="center"/>
    </xf>
    <xf numFmtId="3" fontId="28" fillId="0" borderId="21" xfId="5" applyNumberFormat="1" applyFont="1" applyBorder="1" applyAlignment="1">
      <alignment vertical="center"/>
    </xf>
    <xf numFmtId="0" fontId="29" fillId="0" borderId="23" xfId="6" applyFont="1" applyBorder="1" applyAlignment="1">
      <alignment vertical="center" wrapText="1"/>
    </xf>
    <xf numFmtId="3" fontId="28" fillId="0" borderId="0" xfId="5" applyNumberFormat="1" applyFont="1" applyAlignment="1" applyProtection="1">
      <alignment horizontal="left" vertical="center"/>
      <protection hidden="1"/>
    </xf>
    <xf numFmtId="0" fontId="29" fillId="2" borderId="24" xfId="8" applyFont="1" applyFill="1" applyBorder="1" applyAlignment="1">
      <alignment horizontal="left" vertical="center"/>
    </xf>
    <xf numFmtId="0" fontId="29" fillId="2" borderId="25" xfId="8" applyFont="1" applyFill="1" applyBorder="1" applyAlignment="1">
      <alignment horizontal="left" vertical="center"/>
    </xf>
    <xf numFmtId="0" fontId="28" fillId="2" borderId="26" xfId="8" applyFont="1" applyFill="1" applyBorder="1" applyAlignment="1">
      <alignment horizontal="left" vertical="center"/>
    </xf>
    <xf numFmtId="0" fontId="6" fillId="0" borderId="17" xfId="5" applyFont="1" applyBorder="1" applyAlignment="1">
      <alignment horizontal="center" vertical="center"/>
    </xf>
    <xf numFmtId="0" fontId="6" fillId="0" borderId="27" xfId="5" applyFont="1" applyBorder="1" applyAlignment="1" applyProtection="1">
      <alignment horizontal="center" vertical="center" wrapText="1"/>
      <protection locked="0"/>
    </xf>
    <xf numFmtId="0" fontId="6" fillId="0" borderId="28" xfId="5" applyFont="1" applyBorder="1" applyAlignment="1" applyProtection="1">
      <alignment horizontal="center" vertical="center" wrapText="1"/>
      <protection locked="0"/>
    </xf>
    <xf numFmtId="0" fontId="6" fillId="0" borderId="29" xfId="5" applyFont="1" applyBorder="1" applyAlignment="1" applyProtection="1">
      <alignment horizontal="center" vertical="center" wrapText="1"/>
      <protection locked="0"/>
    </xf>
    <xf numFmtId="0" fontId="6" fillId="0" borderId="30" xfId="5" applyFont="1" applyBorder="1" applyAlignment="1" applyProtection="1">
      <alignment horizontal="center" vertical="center" wrapText="1"/>
      <protection locked="0"/>
    </xf>
    <xf numFmtId="0" fontId="6" fillId="0" borderId="31" xfId="5" applyFont="1" applyBorder="1" applyAlignment="1" applyProtection="1">
      <alignment horizontal="center" vertical="center" wrapText="1"/>
      <protection locked="0"/>
    </xf>
    <xf numFmtId="0" fontId="6" fillId="0" borderId="7" xfId="5" applyFont="1" applyBorder="1" applyAlignment="1" applyProtection="1">
      <alignment horizontal="center" vertical="center" wrapText="1"/>
      <protection locked="0"/>
    </xf>
    <xf numFmtId="0" fontId="6" fillId="0" borderId="6" xfId="5" applyFont="1" applyBorder="1" applyAlignment="1" applyProtection="1">
      <alignment horizontal="center" vertical="center" wrapText="1"/>
      <protection locked="0"/>
    </xf>
    <xf numFmtId="0" fontId="6" fillId="0" borderId="32" xfId="5" applyFont="1" applyBorder="1" applyAlignment="1" applyProtection="1">
      <alignment horizontal="center" vertical="center" wrapText="1"/>
      <protection locked="0"/>
    </xf>
    <xf numFmtId="0" fontId="6" fillId="0" borderId="9" xfId="5" applyFont="1" applyBorder="1" applyAlignment="1" applyProtection="1">
      <alignment horizontal="center" vertical="center" wrapText="1"/>
      <protection locked="0"/>
    </xf>
    <xf numFmtId="0" fontId="12" fillId="0" borderId="6" xfId="0" applyFont="1" applyBorder="1" applyAlignment="1">
      <alignment horizontal="center" vertical="center"/>
    </xf>
    <xf numFmtId="0" fontId="12" fillId="0" borderId="33" xfId="0" applyFont="1" applyBorder="1" applyAlignment="1">
      <alignment horizontal="center" vertical="center" wrapText="1" shrinkToFit="1"/>
    </xf>
    <xf numFmtId="0" fontId="12" fillId="0" borderId="0" xfId="9" applyFont="1" applyAlignment="1">
      <alignment vertical="center"/>
    </xf>
    <xf numFmtId="0" fontId="6" fillId="0" borderId="0" xfId="9" applyFont="1" applyAlignment="1">
      <alignment vertical="center"/>
    </xf>
    <xf numFmtId="0" fontId="6" fillId="0" borderId="0" xfId="9" applyFont="1" applyAlignment="1" applyProtection="1">
      <alignment vertical="center"/>
      <protection locked="0"/>
    </xf>
    <xf numFmtId="0" fontId="12" fillId="0" borderId="35" xfId="0" applyFont="1" applyBorder="1" applyAlignment="1">
      <alignment horizontal="center" vertical="center"/>
    </xf>
    <xf numFmtId="0" fontId="8" fillId="0" borderId="0" xfId="9" applyFont="1" applyAlignment="1">
      <alignment vertical="center"/>
    </xf>
    <xf numFmtId="0" fontId="22" fillId="0" borderId="0" xfId="0" applyFont="1" applyAlignment="1">
      <alignment vertical="center"/>
    </xf>
    <xf numFmtId="0" fontId="12" fillId="0" borderId="7" xfId="0" applyFont="1" applyBorder="1" applyAlignment="1">
      <alignment horizontal="center" vertical="center"/>
    </xf>
    <xf numFmtId="0" fontId="12" fillId="0" borderId="6" xfId="0" applyFont="1" applyBorder="1" applyAlignment="1">
      <alignment horizontal="center" vertical="center" wrapText="1" shrinkToFit="1"/>
    </xf>
    <xf numFmtId="0" fontId="12" fillId="0" borderId="36" xfId="0" applyFont="1" applyBorder="1" applyAlignment="1">
      <alignment horizontal="center" vertical="center" wrapText="1" shrinkToFit="1"/>
    </xf>
    <xf numFmtId="0" fontId="0" fillId="0" borderId="0" xfId="0" applyAlignment="1">
      <alignment horizontal="right" vertical="center"/>
    </xf>
    <xf numFmtId="3" fontId="0" fillId="0" borderId="0" xfId="0" applyNumberFormat="1" applyAlignment="1">
      <alignment horizontal="right" vertical="center"/>
    </xf>
    <xf numFmtId="0" fontId="28" fillId="2" borderId="41" xfId="5" applyFont="1" applyFill="1" applyBorder="1" applyAlignment="1">
      <alignment horizontal="center" vertical="center" wrapText="1"/>
    </xf>
    <xf numFmtId="0" fontId="28" fillId="0" borderId="42" xfId="5" applyFont="1" applyBorder="1" applyAlignment="1">
      <alignment horizontal="center" vertical="center"/>
    </xf>
    <xf numFmtId="0" fontId="28" fillId="0" borderId="43" xfId="5" applyFont="1" applyBorder="1" applyAlignment="1">
      <alignment horizontal="center" vertical="center"/>
    </xf>
    <xf numFmtId="0" fontId="28" fillId="0" borderId="44" xfId="5" applyFont="1" applyBorder="1" applyAlignment="1">
      <alignment horizontal="center" vertical="center"/>
    </xf>
    <xf numFmtId="0" fontId="8" fillId="0" borderId="0" xfId="6" applyFont="1" applyAlignment="1">
      <alignment vertical="center"/>
    </xf>
    <xf numFmtId="0" fontId="6" fillId="0" borderId="1" xfId="6" applyFont="1" applyBorder="1" applyAlignment="1">
      <alignment vertical="center" wrapText="1"/>
    </xf>
    <xf numFmtId="49" fontId="6" fillId="0" borderId="6" xfId="6" applyNumberFormat="1" applyFont="1" applyBorder="1" applyAlignment="1">
      <alignment horizontal="center" vertical="center"/>
    </xf>
    <xf numFmtId="0" fontId="6" fillId="0" borderId="7" xfId="6" applyFont="1" applyBorder="1" applyAlignment="1">
      <alignment horizontal="center" vertical="center" wrapText="1"/>
    </xf>
    <xf numFmtId="3" fontId="6" fillId="0" borderId="0" xfId="6" applyNumberFormat="1" applyFont="1" applyAlignment="1">
      <alignment vertical="center"/>
    </xf>
    <xf numFmtId="0" fontId="6" fillId="0" borderId="0" xfId="6" applyFont="1" applyAlignment="1">
      <alignment vertical="center" wrapText="1"/>
    </xf>
    <xf numFmtId="0" fontId="6" fillId="0" borderId="0" xfId="6" applyFont="1" applyAlignment="1">
      <alignment horizontal="center" vertical="center"/>
    </xf>
    <xf numFmtId="0" fontId="28" fillId="0" borderId="45" xfId="5" applyFont="1" applyBorder="1" applyAlignment="1">
      <alignment vertical="center"/>
    </xf>
    <xf numFmtId="0" fontId="28" fillId="0" borderId="7" xfId="5" applyFont="1" applyBorder="1" applyAlignment="1">
      <alignment vertical="center"/>
    </xf>
    <xf numFmtId="0" fontId="28" fillId="0" borderId="3" xfId="5" applyFont="1" applyBorder="1" applyAlignment="1">
      <alignment vertical="center"/>
    </xf>
    <xf numFmtId="0" fontId="28" fillId="0" borderId="46" xfId="5" applyFont="1" applyBorder="1" applyAlignment="1">
      <alignment vertical="center"/>
    </xf>
    <xf numFmtId="0" fontId="27" fillId="0" borderId="0" xfId="5" applyFont="1" applyAlignment="1">
      <alignment vertical="center"/>
    </xf>
    <xf numFmtId="4" fontId="34" fillId="0" borderId="0" xfId="5" applyNumberFormat="1" applyFont="1" applyAlignment="1">
      <alignment horizontal="right" vertical="center" wrapText="1"/>
    </xf>
    <xf numFmtId="0" fontId="28" fillId="0" borderId="3" xfId="5" applyFont="1" applyBorder="1" applyAlignment="1">
      <alignment horizontal="center" vertical="center"/>
    </xf>
    <xf numFmtId="0" fontId="28" fillId="0" borderId="47" xfId="5" applyFont="1" applyBorder="1" applyAlignment="1">
      <alignment horizontal="center" vertical="center"/>
    </xf>
    <xf numFmtId="0" fontId="28" fillId="0" borderId="48" xfId="5" applyFont="1" applyBorder="1" applyAlignment="1">
      <alignment horizontal="center" vertical="center"/>
    </xf>
    <xf numFmtId="4" fontId="28" fillId="0" borderId="4" xfId="5" applyNumberFormat="1" applyFont="1" applyBorder="1" applyAlignment="1">
      <alignment horizontal="center" vertical="center"/>
    </xf>
    <xf numFmtId="4" fontId="28" fillId="0" borderId="11" xfId="5" applyNumberFormat="1" applyFont="1" applyBorder="1" applyAlignment="1">
      <alignment horizontal="center" vertical="center"/>
    </xf>
    <xf numFmtId="0" fontId="28" fillId="0" borderId="5" xfId="5" applyFont="1" applyBorder="1" applyAlignment="1">
      <alignment vertical="center"/>
    </xf>
    <xf numFmtId="0" fontId="28" fillId="0" borderId="6" xfId="5" applyFont="1" applyBorder="1" applyAlignment="1">
      <alignment vertical="center"/>
    </xf>
    <xf numFmtId="0" fontId="34" fillId="0" borderId="0" xfId="5" applyFont="1" applyAlignment="1">
      <alignment vertical="center" wrapText="1"/>
    </xf>
    <xf numFmtId="0" fontId="28" fillId="0" borderId="49" xfId="5" applyFont="1" applyBorder="1" applyAlignment="1">
      <alignment vertical="center"/>
    </xf>
    <xf numFmtId="0" fontId="28" fillId="0" borderId="50" xfId="5" applyFont="1" applyBorder="1" applyAlignment="1">
      <alignment vertical="center"/>
    </xf>
    <xf numFmtId="0" fontId="28" fillId="0" borderId="47" xfId="5" applyFont="1" applyBorder="1" applyAlignment="1">
      <alignment vertical="center"/>
    </xf>
    <xf numFmtId="3" fontId="28" fillId="0" borderId="4" xfId="5" applyNumberFormat="1" applyFont="1" applyBorder="1" applyAlignment="1">
      <alignment horizontal="right" vertical="center" wrapText="1"/>
    </xf>
    <xf numFmtId="0" fontId="28" fillId="0" borderId="51" xfId="5" applyFont="1" applyBorder="1" applyAlignment="1">
      <alignment vertical="center"/>
    </xf>
    <xf numFmtId="0" fontId="28" fillId="0" borderId="32" xfId="5" applyFont="1" applyBorder="1" applyAlignment="1">
      <alignment vertical="center"/>
    </xf>
    <xf numFmtId="0" fontId="28" fillId="0" borderId="52" xfId="5" applyFont="1" applyBorder="1" applyAlignment="1">
      <alignment vertical="center"/>
    </xf>
    <xf numFmtId="0" fontId="28" fillId="0" borderId="53" xfId="5" applyFont="1" applyBorder="1" applyAlignment="1">
      <alignment vertical="center"/>
    </xf>
    <xf numFmtId="0" fontId="36" fillId="0" borderId="0" xfId="5" applyFont="1" applyAlignment="1">
      <alignment vertical="center"/>
    </xf>
    <xf numFmtId="4" fontId="28" fillId="0" borderId="0" xfId="5" applyNumberFormat="1" applyFont="1" applyAlignment="1">
      <alignment horizontal="right"/>
    </xf>
    <xf numFmtId="0" fontId="28" fillId="0" borderId="8" xfId="5" applyFont="1" applyBorder="1" applyAlignment="1">
      <alignment vertical="center"/>
    </xf>
    <xf numFmtId="0" fontId="28" fillId="0" borderId="1" xfId="5" applyFont="1" applyBorder="1" applyAlignment="1">
      <alignment vertical="center"/>
    </xf>
    <xf numFmtId="0" fontId="6" fillId="0" borderId="1" xfId="5" applyFont="1" applyBorder="1" applyAlignment="1">
      <alignment vertical="center"/>
    </xf>
    <xf numFmtId="0" fontId="29" fillId="0" borderId="1" xfId="5" applyFont="1" applyBorder="1"/>
    <xf numFmtId="3" fontId="29" fillId="0" borderId="19" xfId="5" applyNumberFormat="1" applyFont="1" applyBorder="1" applyAlignment="1">
      <alignment horizontal="right" vertical="center"/>
    </xf>
    <xf numFmtId="0" fontId="28" fillId="0" borderId="54" xfId="5" applyFont="1" applyBorder="1" applyAlignment="1">
      <alignment vertical="center"/>
    </xf>
    <xf numFmtId="0" fontId="28" fillId="0" borderId="55" xfId="5" applyFont="1" applyBorder="1" applyAlignment="1">
      <alignment vertical="center"/>
    </xf>
    <xf numFmtId="0" fontId="29" fillId="0" borderId="56" xfId="5" applyFont="1" applyBorder="1" applyAlignment="1">
      <alignment horizontal="justify" vertical="top" wrapText="1"/>
    </xf>
    <xf numFmtId="3" fontId="29" fillId="0" borderId="18" xfId="5" applyNumberFormat="1" applyFont="1" applyBorder="1" applyAlignment="1">
      <alignment horizontal="right" vertical="top" wrapText="1"/>
    </xf>
    <xf numFmtId="0" fontId="28" fillId="0" borderId="56" xfId="5" applyFont="1" applyBorder="1" applyAlignment="1">
      <alignment horizontal="justify" vertical="top" wrapText="1"/>
    </xf>
    <xf numFmtId="0" fontId="28" fillId="0" borderId="1" xfId="5" applyFont="1" applyBorder="1" applyAlignment="1">
      <alignment horizontal="justify" vertical="top" wrapText="1"/>
    </xf>
    <xf numFmtId="0" fontId="29" fillId="0" borderId="54" xfId="5" applyFont="1" applyBorder="1" applyAlignment="1">
      <alignment horizontal="justify" vertical="top" wrapText="1"/>
    </xf>
    <xf numFmtId="3" fontId="29" fillId="0" borderId="40" xfId="5" applyNumberFormat="1" applyFont="1" applyBorder="1" applyAlignment="1">
      <alignment horizontal="right" vertical="top" wrapText="1"/>
    </xf>
    <xf numFmtId="0" fontId="39" fillId="0" borderId="0" xfId="5" applyFont="1" applyAlignment="1">
      <alignment vertical="center"/>
    </xf>
    <xf numFmtId="0" fontId="38" fillId="0" borderId="0" xfId="0" applyFont="1" applyAlignment="1">
      <alignment horizontal="right" vertical="center"/>
    </xf>
    <xf numFmtId="0" fontId="28" fillId="0" borderId="36" xfId="5" applyFont="1" applyBorder="1" applyAlignment="1">
      <alignment horizontal="center" vertical="center" wrapText="1"/>
    </xf>
    <xf numFmtId="0" fontId="28" fillId="0" borderId="57" xfId="5" applyFont="1" applyBorder="1" applyAlignment="1">
      <alignment horizontal="center" vertical="center" wrapText="1"/>
    </xf>
    <xf numFmtId="0" fontId="28" fillId="0" borderId="33" xfId="5" applyFont="1" applyBorder="1" applyAlignment="1">
      <alignment horizontal="center" vertical="center" wrapText="1"/>
    </xf>
    <xf numFmtId="0" fontId="28" fillId="0" borderId="34" xfId="5" applyFont="1" applyBorder="1" applyAlignment="1">
      <alignment horizontal="center" vertical="center" wrapText="1"/>
    </xf>
    <xf numFmtId="0" fontId="0" fillId="0" borderId="0" xfId="0" applyAlignment="1">
      <alignment horizontal="center" vertical="center"/>
    </xf>
    <xf numFmtId="0" fontId="25" fillId="0" borderId="0" xfId="0" applyFont="1" applyAlignment="1">
      <alignment vertical="center"/>
    </xf>
    <xf numFmtId="0" fontId="38" fillId="0" borderId="0" xfId="5" applyFont="1" applyAlignment="1">
      <alignment horizontal="left" vertical="center"/>
    </xf>
    <xf numFmtId="0" fontId="38" fillId="0" borderId="0" xfId="5" applyFont="1" applyAlignment="1">
      <alignment horizontal="right" vertical="center"/>
    </xf>
    <xf numFmtId="0" fontId="28" fillId="0" borderId="33" xfId="5" applyFont="1" applyBorder="1" applyAlignment="1">
      <alignment horizontal="center" vertical="center"/>
    </xf>
    <xf numFmtId="0" fontId="28" fillId="0" borderId="56" xfId="5" applyFont="1" applyBorder="1" applyAlignment="1">
      <alignment horizontal="center" vertical="center" wrapText="1"/>
    </xf>
    <xf numFmtId="0" fontId="28" fillId="0" borderId="1" xfId="5" applyFont="1" applyBorder="1" applyAlignment="1">
      <alignment horizontal="center" vertical="center" wrapText="1"/>
    </xf>
    <xf numFmtId="0" fontId="28" fillId="0" borderId="23" xfId="5" applyFont="1" applyBorder="1" applyAlignment="1">
      <alignment horizontal="center" vertical="center" wrapText="1"/>
    </xf>
    <xf numFmtId="0" fontId="29" fillId="0" borderId="58" xfId="5" applyFont="1" applyBorder="1" applyAlignment="1">
      <alignment horizontal="center" vertical="center" wrapText="1"/>
    </xf>
    <xf numFmtId="0" fontId="28" fillId="0" borderId="0" xfId="5" applyFont="1" applyAlignment="1">
      <alignment horizontal="right" vertical="center"/>
    </xf>
    <xf numFmtId="0" fontId="28" fillId="0" borderId="31" xfId="5" applyFont="1" applyBorder="1" applyAlignment="1">
      <alignment horizontal="center" vertical="center" wrapText="1"/>
    </xf>
    <xf numFmtId="0" fontId="29" fillId="4" borderId="59" xfId="5" applyFont="1" applyFill="1" applyBorder="1" applyAlignment="1">
      <alignment vertical="center" wrapText="1"/>
    </xf>
    <xf numFmtId="3" fontId="29" fillId="4" borderId="12" xfId="5" applyNumberFormat="1" applyFont="1" applyFill="1" applyBorder="1" applyAlignment="1">
      <alignment vertical="center" wrapText="1"/>
    </xf>
    <xf numFmtId="166" fontId="29" fillId="4" borderId="13" xfId="5" applyNumberFormat="1" applyFont="1" applyFill="1" applyBorder="1" applyAlignment="1">
      <alignment horizontal="center" vertical="center"/>
    </xf>
    <xf numFmtId="3" fontId="28" fillId="0" borderId="7" xfId="5" applyNumberFormat="1" applyFont="1" applyBorder="1" applyAlignment="1">
      <alignment horizontal="center" vertical="center"/>
    </xf>
    <xf numFmtId="3" fontId="28" fillId="0" borderId="38" xfId="5" applyNumberFormat="1" applyFont="1" applyBorder="1" applyAlignment="1">
      <alignment vertical="center"/>
    </xf>
    <xf numFmtId="3" fontId="28" fillId="0" borderId="38" xfId="5" applyNumberFormat="1" applyFont="1" applyBorder="1" applyAlignment="1">
      <alignment vertical="center" wrapText="1"/>
    </xf>
    <xf numFmtId="3" fontId="29" fillId="4" borderId="5" xfId="5" applyNumberFormat="1" applyFont="1" applyFill="1" applyBorder="1" applyAlignment="1">
      <alignment vertical="center" wrapText="1"/>
    </xf>
    <xf numFmtId="3" fontId="28" fillId="0" borderId="32" xfId="5" applyNumberFormat="1" applyFont="1" applyBorder="1" applyAlignment="1">
      <alignment vertical="center" wrapText="1"/>
    </xf>
    <xf numFmtId="3" fontId="28" fillId="0" borderId="6" xfId="5" applyNumberFormat="1" applyFont="1" applyBorder="1" applyAlignment="1">
      <alignment vertical="center" wrapText="1"/>
    </xf>
    <xf numFmtId="3" fontId="28" fillId="0" borderId="49" xfId="5" applyNumberFormat="1" applyFont="1" applyBorder="1" applyAlignment="1">
      <alignment vertical="center" wrapText="1"/>
    </xf>
    <xf numFmtId="0" fontId="29" fillId="0" borderId="0" xfId="5" applyFont="1" applyAlignment="1">
      <alignment horizontal="left" vertical="center"/>
    </xf>
    <xf numFmtId="0" fontId="6" fillId="0" borderId="0" xfId="5" applyFont="1" applyAlignment="1">
      <alignment horizontal="left" vertical="center" wrapText="1"/>
    </xf>
    <xf numFmtId="0" fontId="6" fillId="0" borderId="0" xfId="5" applyFont="1" applyAlignment="1">
      <alignment horizontal="left" vertical="center"/>
    </xf>
    <xf numFmtId="0" fontId="36" fillId="0" borderId="0" xfId="5" applyFont="1" applyAlignment="1">
      <alignment horizontal="left" vertical="center"/>
    </xf>
    <xf numFmtId="0" fontId="37" fillId="0" borderId="0" xfId="5" applyFont="1" applyAlignment="1">
      <alignment vertical="center"/>
    </xf>
    <xf numFmtId="0" fontId="33" fillId="0" borderId="0" xfId="5" applyFont="1" applyAlignment="1">
      <alignment horizontal="right" vertical="center"/>
    </xf>
    <xf numFmtId="0" fontId="4" fillId="0" borderId="0" xfId="5"/>
    <xf numFmtId="0" fontId="43" fillId="0" borderId="7" xfId="0" applyFont="1" applyBorder="1" applyAlignment="1">
      <alignment horizontal="center" vertical="center"/>
    </xf>
    <xf numFmtId="0" fontId="44" fillId="0" borderId="1" xfId="0" applyFont="1" applyBorder="1" applyAlignment="1">
      <alignment vertical="center"/>
    </xf>
    <xf numFmtId="0" fontId="44" fillId="0" borderId="7" xfId="0" applyFont="1" applyBorder="1" applyAlignment="1">
      <alignment horizontal="center" vertical="center" wrapText="1"/>
    </xf>
    <xf numFmtId="0" fontId="8" fillId="0" borderId="7" xfId="6" applyFont="1" applyBorder="1" applyAlignment="1">
      <alignment horizontal="center" vertical="center"/>
    </xf>
    <xf numFmtId="0" fontId="8" fillId="0" borderId="23" xfId="0" applyFont="1" applyBorder="1" applyAlignment="1">
      <alignment vertical="center"/>
    </xf>
    <xf numFmtId="0" fontId="8" fillId="0" borderId="36" xfId="0" applyFont="1" applyBorder="1" applyAlignment="1">
      <alignment horizontal="center" vertical="center" wrapText="1"/>
    </xf>
    <xf numFmtId="49" fontId="8" fillId="0" borderId="33" xfId="0" applyNumberFormat="1" applyFont="1" applyBorder="1" applyAlignment="1">
      <alignment horizontal="center" vertical="center"/>
    </xf>
    <xf numFmtId="3" fontId="28" fillId="0" borderId="6" xfId="6" applyNumberFormat="1" applyFont="1" applyBorder="1" applyAlignment="1" applyProtection="1">
      <alignment horizontal="right" vertical="center"/>
      <protection locked="0"/>
    </xf>
    <xf numFmtId="3" fontId="28" fillId="0" borderId="9" xfId="6" applyNumberFormat="1" applyFont="1" applyBorder="1" applyAlignment="1" applyProtection="1">
      <alignment horizontal="right" vertical="center"/>
      <protection locked="0"/>
    </xf>
    <xf numFmtId="3" fontId="6" fillId="0" borderId="6" xfId="6" applyNumberFormat="1" applyFont="1" applyBorder="1" applyAlignment="1" applyProtection="1">
      <alignment horizontal="right" vertical="center"/>
      <protection locked="0"/>
    </xf>
    <xf numFmtId="3" fontId="6" fillId="0" borderId="9" xfId="6" applyNumberFormat="1" applyFont="1" applyBorder="1" applyAlignment="1" applyProtection="1">
      <alignment horizontal="right" vertical="center"/>
      <protection locked="0"/>
    </xf>
    <xf numFmtId="0" fontId="19" fillId="0" borderId="0" xfId="5" applyFont="1" applyAlignment="1">
      <alignment vertical="center"/>
    </xf>
    <xf numFmtId="0" fontId="6" fillId="0" borderId="0" xfId="5" applyFont="1"/>
    <xf numFmtId="0" fontId="6" fillId="0" borderId="0" xfId="5" applyFont="1" applyAlignment="1">
      <alignment horizontal="right" vertical="center"/>
    </xf>
    <xf numFmtId="0" fontId="8" fillId="0" borderId="55" xfId="5" applyFont="1" applyBorder="1" applyAlignment="1">
      <alignment horizontal="center" vertical="center" wrapText="1"/>
    </xf>
    <xf numFmtId="0" fontId="8" fillId="0" borderId="3" xfId="5" applyFont="1" applyBorder="1" applyAlignment="1">
      <alignment horizontal="center" vertical="center" wrapText="1"/>
    </xf>
    <xf numFmtId="0" fontId="8" fillId="0" borderId="11" xfId="5" applyFont="1" applyBorder="1" applyAlignment="1">
      <alignment horizontal="center" vertical="center" wrapText="1"/>
    </xf>
    <xf numFmtId="0" fontId="46" fillId="0" borderId="0" xfId="5" applyFont="1" applyAlignment="1">
      <alignment vertical="center"/>
    </xf>
    <xf numFmtId="3" fontId="46" fillId="0" borderId="0" xfId="5" applyNumberFormat="1" applyFont="1" applyAlignment="1" applyProtection="1">
      <alignment vertical="center"/>
      <protection hidden="1"/>
    </xf>
    <xf numFmtId="0" fontId="28" fillId="0" borderId="60" xfId="5" applyFont="1" applyBorder="1" applyAlignment="1">
      <alignment horizontal="left" vertical="center"/>
    </xf>
    <xf numFmtId="0" fontId="34" fillId="0" borderId="0" xfId="5" applyFont="1" applyAlignment="1">
      <alignment horizontal="right" vertical="center" wrapText="1"/>
    </xf>
    <xf numFmtId="0" fontId="34" fillId="0" borderId="6" xfId="5" applyFont="1" applyBorder="1" applyAlignment="1">
      <alignment vertical="center" wrapText="1"/>
    </xf>
    <xf numFmtId="0" fontId="34" fillId="0" borderId="49" xfId="5" applyFont="1" applyBorder="1" applyAlignment="1">
      <alignment vertical="center" wrapText="1"/>
    </xf>
    <xf numFmtId="0" fontId="34" fillId="0" borderId="4" xfId="5" applyFont="1" applyBorder="1" applyAlignment="1">
      <alignment horizontal="left" vertical="center" wrapText="1"/>
    </xf>
    <xf numFmtId="0" fontId="34" fillId="0" borderId="33" xfId="5" applyFont="1" applyBorder="1" applyAlignment="1">
      <alignment horizontal="left" vertical="center" wrapText="1"/>
    </xf>
    <xf numFmtId="0" fontId="35" fillId="0" borderId="61" xfId="5" applyFont="1" applyBorder="1" applyAlignment="1">
      <alignment horizontal="left" vertical="center" wrapText="1"/>
    </xf>
    <xf numFmtId="4" fontId="34" fillId="0" borderId="0" xfId="5" applyNumberFormat="1" applyFont="1" applyAlignment="1">
      <alignment vertical="center" wrapText="1"/>
    </xf>
    <xf numFmtId="4" fontId="36" fillId="0" borderId="0" xfId="5" applyNumberFormat="1" applyFont="1" applyAlignment="1">
      <alignment vertical="center" wrapText="1"/>
    </xf>
    <xf numFmtId="0" fontId="32" fillId="0" borderId="0" xfId="5" applyFont="1" applyAlignment="1">
      <alignment horizontal="center" vertical="center" wrapText="1"/>
    </xf>
    <xf numFmtId="0" fontId="32" fillId="0" borderId="0" xfId="5" applyFont="1" applyAlignment="1">
      <alignment vertical="center" wrapText="1"/>
    </xf>
    <xf numFmtId="4" fontId="32" fillId="0" borderId="0" xfId="5" applyNumberFormat="1" applyFont="1" applyAlignment="1">
      <alignment horizontal="center" vertical="center" wrapText="1"/>
    </xf>
    <xf numFmtId="0" fontId="28" fillId="0" borderId="0" xfId="5" applyFont="1" applyAlignment="1">
      <alignment vertical="center" wrapText="1"/>
    </xf>
    <xf numFmtId="3" fontId="40" fillId="0" borderId="5" xfId="6" applyNumberFormat="1" applyFont="1" applyBorder="1" applyAlignment="1">
      <alignment horizontal="right" vertical="center" wrapText="1"/>
    </xf>
    <xf numFmtId="3" fontId="40" fillId="0" borderId="20" xfId="6" applyNumberFormat="1" applyFont="1" applyBorder="1" applyAlignment="1">
      <alignment horizontal="right" vertical="center" wrapText="1"/>
    </xf>
    <xf numFmtId="3" fontId="40" fillId="0" borderId="6" xfId="6" applyNumberFormat="1" applyFont="1" applyBorder="1" applyAlignment="1">
      <alignment horizontal="right" vertical="center" wrapText="1"/>
    </xf>
    <xf numFmtId="3" fontId="40" fillId="0" borderId="9" xfId="6" applyNumberFormat="1" applyFont="1" applyBorder="1" applyAlignment="1">
      <alignment horizontal="right" vertical="center" wrapText="1"/>
    </xf>
    <xf numFmtId="3" fontId="40" fillId="0" borderId="13" xfId="6" applyNumberFormat="1" applyFont="1" applyBorder="1" applyAlignment="1">
      <alignment horizontal="right" vertical="center" wrapText="1"/>
    </xf>
    <xf numFmtId="4" fontId="6" fillId="0" borderId="0" xfId="5" applyNumberFormat="1" applyFont="1"/>
    <xf numFmtId="4" fontId="12" fillId="0" borderId="0" xfId="5" applyNumberFormat="1" applyFont="1" applyAlignment="1">
      <alignment horizontal="right" vertical="top" wrapText="1"/>
    </xf>
    <xf numFmtId="3" fontId="6" fillId="0" borderId="11" xfId="5" applyNumberFormat="1" applyFont="1" applyBorder="1" applyAlignment="1" applyProtection="1">
      <alignment vertical="center"/>
      <protection locked="0"/>
    </xf>
    <xf numFmtId="3" fontId="6" fillId="0" borderId="13" xfId="5" applyNumberFormat="1" applyFont="1" applyBorder="1" applyAlignment="1" applyProtection="1">
      <alignment vertical="center"/>
      <protection locked="0"/>
    </xf>
    <xf numFmtId="0" fontId="12" fillId="0" borderId="0" xfId="5" applyFont="1" applyAlignment="1">
      <alignment vertical="top" wrapText="1"/>
    </xf>
    <xf numFmtId="3" fontId="6" fillId="0" borderId="22" xfId="5" applyNumberFormat="1" applyFont="1" applyBorder="1" applyAlignment="1" applyProtection="1">
      <alignment vertical="center"/>
      <protection locked="0"/>
    </xf>
    <xf numFmtId="3" fontId="6" fillId="0" borderId="9" xfId="5" applyNumberFormat="1" applyFont="1" applyBorder="1" applyAlignment="1" applyProtection="1">
      <alignment vertical="center"/>
      <protection locked="0"/>
    </xf>
    <xf numFmtId="0" fontId="10" fillId="0" borderId="0" xfId="5" applyFont="1" applyAlignment="1">
      <alignment vertical="center"/>
    </xf>
    <xf numFmtId="0" fontId="6" fillId="0" borderId="62" xfId="5" applyFont="1" applyBorder="1" applyAlignment="1">
      <alignment horizontal="center" vertical="center"/>
    </xf>
    <xf numFmtId="0" fontId="6" fillId="0" borderId="45" xfId="5" applyFont="1" applyBorder="1" applyAlignment="1">
      <alignment vertical="center"/>
    </xf>
    <xf numFmtId="0" fontId="6" fillId="0" borderId="63" xfId="5" applyFont="1" applyBorder="1" applyAlignment="1">
      <alignment vertical="center"/>
    </xf>
    <xf numFmtId="0" fontId="6" fillId="0" borderId="2" xfId="5" applyFont="1" applyBorder="1" applyAlignment="1">
      <alignment vertical="center"/>
    </xf>
    <xf numFmtId="3" fontId="6" fillId="0" borderId="11" xfId="5" applyNumberFormat="1" applyFont="1" applyBorder="1" applyAlignment="1">
      <alignment vertical="center"/>
    </xf>
    <xf numFmtId="3" fontId="6" fillId="0" borderId="21" xfId="5" applyNumberFormat="1" applyFont="1" applyBorder="1" applyAlignment="1">
      <alignment vertical="center"/>
    </xf>
    <xf numFmtId="0" fontId="6" fillId="0" borderId="0" xfId="5" applyFont="1" applyProtection="1">
      <protection locked="0"/>
    </xf>
    <xf numFmtId="4" fontId="6" fillId="0" borderId="0" xfId="5" applyNumberFormat="1" applyFont="1" applyProtection="1">
      <protection locked="0"/>
    </xf>
    <xf numFmtId="0" fontId="15" fillId="0" borderId="0" xfId="5" applyFont="1" applyProtection="1">
      <protection locked="0"/>
    </xf>
    <xf numFmtId="0" fontId="37" fillId="0" borderId="0" xfId="5" applyFont="1" applyProtection="1">
      <protection locked="0"/>
    </xf>
    <xf numFmtId="0" fontId="6" fillId="0" borderId="7" xfId="5" applyFont="1" applyBorder="1" applyAlignment="1" applyProtection="1">
      <alignment horizontal="center" vertical="center"/>
      <protection locked="0"/>
    </xf>
    <xf numFmtId="0" fontId="12" fillId="0" borderId="0" xfId="0" applyFont="1" applyAlignment="1">
      <alignment vertical="center"/>
    </xf>
    <xf numFmtId="3" fontId="13" fillId="0" borderId="0" xfId="0" applyNumberFormat="1" applyFont="1" applyAlignment="1">
      <alignment horizontal="right" vertical="center"/>
    </xf>
    <xf numFmtId="0" fontId="13" fillId="0" borderId="0" xfId="0" applyFont="1" applyAlignment="1">
      <alignment vertical="center"/>
    </xf>
    <xf numFmtId="3" fontId="12" fillId="0" borderId="0" xfId="0" applyNumberFormat="1" applyFont="1" applyAlignment="1">
      <alignment horizontal="right" vertical="center"/>
    </xf>
    <xf numFmtId="3" fontId="6" fillId="5" borderId="6" xfId="5" applyNumberFormat="1" applyFont="1" applyFill="1" applyBorder="1" applyAlignment="1">
      <alignment horizontal="right" vertical="center"/>
    </xf>
    <xf numFmtId="3" fontId="6" fillId="5" borderId="9" xfId="5" applyNumberFormat="1" applyFont="1" applyFill="1" applyBorder="1" applyAlignment="1">
      <alignment horizontal="right" vertical="center"/>
    </xf>
    <xf numFmtId="0" fontId="6" fillId="0" borderId="7" xfId="0" applyFont="1" applyBorder="1" applyAlignment="1">
      <alignment horizontal="center" vertical="center"/>
    </xf>
    <xf numFmtId="0" fontId="35" fillId="0" borderId="0" xfId="0" applyFont="1" applyAlignment="1">
      <alignment vertical="center"/>
    </xf>
    <xf numFmtId="0" fontId="12" fillId="0" borderId="64" xfId="0" applyFont="1" applyBorder="1" applyAlignment="1">
      <alignment horizontal="center" vertical="center"/>
    </xf>
    <xf numFmtId="0" fontId="13" fillId="2" borderId="7" xfId="0" applyFont="1" applyFill="1" applyBorder="1" applyAlignment="1">
      <alignment horizontal="center" vertical="center"/>
    </xf>
    <xf numFmtId="0" fontId="26" fillId="0" borderId="0" xfId="0" applyFont="1" applyAlignment="1">
      <alignment vertical="center"/>
    </xf>
    <xf numFmtId="3" fontId="28" fillId="0" borderId="11" xfId="5" applyNumberFormat="1" applyFont="1" applyBorder="1" applyAlignment="1" applyProtection="1">
      <alignment vertical="center"/>
      <protection locked="0"/>
    </xf>
    <xf numFmtId="0" fontId="28" fillId="4" borderId="60" xfId="5" applyFont="1" applyFill="1" applyBorder="1" applyAlignment="1">
      <alignment horizontal="center" vertical="center"/>
    </xf>
    <xf numFmtId="0" fontId="28" fillId="4" borderId="17" xfId="5" applyFont="1" applyFill="1" applyBorder="1" applyAlignment="1">
      <alignment horizontal="center" vertical="center"/>
    </xf>
    <xf numFmtId="0" fontId="8" fillId="0" borderId="2" xfId="5" applyFont="1" applyBorder="1" applyAlignment="1">
      <alignment horizontal="center" vertical="center" wrapText="1"/>
    </xf>
    <xf numFmtId="0" fontId="28" fillId="0" borderId="29" xfId="5" applyFont="1" applyBorder="1" applyAlignment="1">
      <alignment horizontal="center" vertical="center" wrapText="1"/>
    </xf>
    <xf numFmtId="0" fontId="6" fillId="0" borderId="32" xfId="5" applyFont="1" applyBorder="1" applyAlignment="1">
      <alignment vertical="center" wrapText="1"/>
    </xf>
    <xf numFmtId="3" fontId="6" fillId="0" borderId="49" xfId="5" applyNumberFormat="1" applyFont="1" applyBorder="1" applyAlignment="1">
      <alignment vertical="center" wrapText="1"/>
    </xf>
    <xf numFmtId="3" fontId="8" fillId="0" borderId="52" xfId="5" applyNumberFormat="1" applyFont="1" applyBorder="1" applyAlignment="1">
      <alignment vertical="center"/>
    </xf>
    <xf numFmtId="0" fontId="48" fillId="0" borderId="0" xfId="5" applyFont="1" applyAlignment="1">
      <alignment horizontal="left" vertical="center" wrapText="1"/>
    </xf>
    <xf numFmtId="0" fontId="49" fillId="0" borderId="0" xfId="0" applyFont="1" applyAlignment="1">
      <alignment vertical="center"/>
    </xf>
    <xf numFmtId="3" fontId="28" fillId="0" borderId="0" xfId="5" applyNumberFormat="1" applyFont="1" applyAlignment="1">
      <alignment vertical="center"/>
    </xf>
    <xf numFmtId="0" fontId="50" fillId="0" borderId="0" xfId="5" applyFont="1" applyAlignment="1">
      <alignment vertical="center"/>
    </xf>
    <xf numFmtId="4" fontId="50" fillId="0" borderId="0" xfId="5" applyNumberFormat="1" applyFont="1" applyAlignment="1">
      <alignment vertical="center"/>
    </xf>
    <xf numFmtId="0" fontId="51" fillId="0" borderId="0" xfId="0" applyFont="1" applyAlignment="1">
      <alignment vertical="center"/>
    </xf>
    <xf numFmtId="0" fontId="9" fillId="0" borderId="0" xfId="5" applyFont="1" applyAlignment="1">
      <alignment vertical="center"/>
    </xf>
    <xf numFmtId="0" fontId="6" fillId="0" borderId="0" xfId="5" applyFont="1" applyAlignment="1" applyProtection="1">
      <alignment horizontal="left" vertical="center" wrapText="1"/>
      <protection locked="0"/>
    </xf>
    <xf numFmtId="4" fontId="6" fillId="0" borderId="0" xfId="5" applyNumberFormat="1" applyFont="1" applyAlignment="1" applyProtection="1">
      <alignment horizontal="left" vertical="center" wrapText="1"/>
      <protection locked="0"/>
    </xf>
    <xf numFmtId="0" fontId="12" fillId="6" borderId="7" xfId="0" applyFont="1" applyFill="1" applyBorder="1" applyAlignment="1">
      <alignment horizontal="center" vertical="center"/>
    </xf>
    <xf numFmtId="0" fontId="12" fillId="0" borderId="65" xfId="0" applyFont="1" applyBorder="1" applyAlignment="1">
      <alignment horizontal="center" vertical="center" wrapText="1" shrinkToFit="1"/>
    </xf>
    <xf numFmtId="0" fontId="12" fillId="0" borderId="49" xfId="0" applyFont="1" applyBorder="1" applyAlignment="1">
      <alignment horizontal="center" vertical="center" wrapText="1" shrinkToFit="1"/>
    </xf>
    <xf numFmtId="3" fontId="12" fillId="0" borderId="7" xfId="0" applyNumberFormat="1" applyFont="1" applyBorder="1" applyAlignment="1" applyProtection="1">
      <alignment horizontal="right" vertical="center"/>
      <protection locked="0"/>
    </xf>
    <xf numFmtId="0" fontId="6" fillId="0" borderId="53" xfId="5" applyFont="1" applyBorder="1" applyAlignment="1">
      <alignment vertical="center"/>
    </xf>
    <xf numFmtId="0" fontId="6" fillId="0" borderId="32" xfId="5" applyFont="1" applyBorder="1" applyAlignment="1">
      <alignment horizontal="left" vertical="center"/>
    </xf>
    <xf numFmtId="0" fontId="71" fillId="0" borderId="0" xfId="0" applyFont="1" applyAlignment="1">
      <alignment vertical="center"/>
    </xf>
    <xf numFmtId="165" fontId="71" fillId="0" borderId="0" xfId="0" applyNumberFormat="1" applyFont="1" applyAlignment="1">
      <alignment vertical="center"/>
    </xf>
    <xf numFmtId="165" fontId="51" fillId="0" borderId="0" xfId="0" applyNumberFormat="1" applyFont="1" applyAlignment="1">
      <alignment vertical="center"/>
    </xf>
    <xf numFmtId="165" fontId="0" fillId="0" borderId="0" xfId="0" applyNumberFormat="1" applyAlignment="1">
      <alignment vertical="center"/>
    </xf>
    <xf numFmtId="0" fontId="72" fillId="7" borderId="0" xfId="5" applyFont="1" applyFill="1" applyAlignment="1" applyProtection="1">
      <alignment vertical="center"/>
      <protection locked="0"/>
    </xf>
    <xf numFmtId="0" fontId="73" fillId="7" borderId="0" xfId="5" applyFont="1" applyFill="1" applyAlignment="1">
      <alignment vertical="center"/>
    </xf>
    <xf numFmtId="0" fontId="74" fillId="7" borderId="0" xfId="5" applyFont="1" applyFill="1" applyAlignment="1">
      <alignment vertical="center"/>
    </xf>
    <xf numFmtId="0" fontId="73" fillId="7" borderId="0" xfId="5" applyFont="1" applyFill="1" applyAlignment="1">
      <alignment horizontal="center" vertical="center"/>
    </xf>
    <xf numFmtId="0" fontId="73" fillId="0" borderId="0" xfId="5" applyFont="1" applyAlignment="1">
      <alignment vertical="center"/>
    </xf>
    <xf numFmtId="0" fontId="73" fillId="8" borderId="68" xfId="5" applyFont="1" applyFill="1" applyBorder="1" applyAlignment="1">
      <alignment horizontal="center" vertical="center"/>
    </xf>
    <xf numFmtId="3" fontId="73" fillId="8" borderId="68" xfId="5" applyNumberFormat="1" applyFont="1" applyFill="1" applyBorder="1" applyAlignment="1">
      <alignment horizontal="right" vertical="center"/>
    </xf>
    <xf numFmtId="3" fontId="73" fillId="8" borderId="69" xfId="5" applyNumberFormat="1" applyFont="1" applyFill="1" applyBorder="1" applyAlignment="1">
      <alignment horizontal="right" vertical="center"/>
    </xf>
    <xf numFmtId="3" fontId="73" fillId="8" borderId="70" xfId="5" applyNumberFormat="1" applyFont="1" applyFill="1" applyBorder="1" applyAlignment="1">
      <alignment horizontal="right" vertical="center"/>
    </xf>
    <xf numFmtId="0" fontId="73" fillId="6" borderId="71" xfId="5" applyFont="1" applyFill="1" applyBorder="1" applyAlignment="1">
      <alignment vertical="center"/>
    </xf>
    <xf numFmtId="0" fontId="73" fillId="6" borderId="72" xfId="5" applyFont="1" applyFill="1" applyBorder="1" applyAlignment="1">
      <alignment horizontal="center" vertical="center"/>
    </xf>
    <xf numFmtId="0" fontId="73" fillId="9" borderId="71" xfId="5" applyFont="1" applyFill="1" applyBorder="1" applyAlignment="1">
      <alignment vertical="center"/>
    </xf>
    <xf numFmtId="0" fontId="73" fillId="9" borderId="73" xfId="5" applyFont="1" applyFill="1" applyBorder="1" applyAlignment="1">
      <alignment vertical="center"/>
    </xf>
    <xf numFmtId="0" fontId="73" fillId="9" borderId="73" xfId="8" applyFont="1" applyFill="1" applyBorder="1" applyAlignment="1">
      <alignment horizontal="right" vertical="center"/>
    </xf>
    <xf numFmtId="0" fontId="73" fillId="9" borderId="73" xfId="8" applyFont="1" applyFill="1" applyBorder="1" applyAlignment="1">
      <alignment horizontal="left" vertical="center"/>
    </xf>
    <xf numFmtId="0" fontId="73" fillId="9" borderId="74" xfId="5" applyFont="1" applyFill="1" applyBorder="1" applyAlignment="1">
      <alignment vertical="center"/>
    </xf>
    <xf numFmtId="0" fontId="73" fillId="9" borderId="72" xfId="5" applyFont="1" applyFill="1" applyBorder="1" applyAlignment="1">
      <alignment horizontal="center" vertical="center"/>
    </xf>
    <xf numFmtId="0" fontId="73" fillId="10" borderId="71" xfId="5" applyFont="1" applyFill="1" applyBorder="1" applyAlignment="1">
      <alignment vertical="center"/>
    </xf>
    <xf numFmtId="0" fontId="73" fillId="10" borderId="73" xfId="5" applyFont="1" applyFill="1" applyBorder="1" applyAlignment="1">
      <alignment vertical="center"/>
    </xf>
    <xf numFmtId="0" fontId="73" fillId="10" borderId="74" xfId="5" applyFont="1" applyFill="1" applyBorder="1" applyAlignment="1">
      <alignment vertical="center"/>
    </xf>
    <xf numFmtId="0" fontId="73" fillId="10" borderId="72" xfId="5" applyFont="1" applyFill="1" applyBorder="1" applyAlignment="1">
      <alignment horizontal="center" vertical="center"/>
    </xf>
    <xf numFmtId="3" fontId="73" fillId="10" borderId="72" xfId="5" applyNumberFormat="1" applyFont="1" applyFill="1" applyBorder="1" applyAlignment="1">
      <alignment horizontal="right" vertical="center"/>
    </xf>
    <xf numFmtId="3" fontId="73" fillId="10" borderId="75" xfId="5" applyNumberFormat="1" applyFont="1" applyFill="1" applyBorder="1" applyAlignment="1">
      <alignment horizontal="right" vertical="center"/>
    </xf>
    <xf numFmtId="3" fontId="73" fillId="10" borderId="76" xfId="5" applyNumberFormat="1" applyFont="1" applyFill="1" applyBorder="1" applyAlignment="1">
      <alignment horizontal="right" vertical="center"/>
    </xf>
    <xf numFmtId="0" fontId="73" fillId="11" borderId="71" xfId="5" applyFont="1" applyFill="1" applyBorder="1" applyAlignment="1">
      <alignment vertical="center"/>
    </xf>
    <xf numFmtId="0" fontId="73" fillId="7" borderId="73" xfId="5" applyFont="1" applyFill="1" applyBorder="1" applyAlignment="1">
      <alignment vertical="center"/>
    </xf>
    <xf numFmtId="0" fontId="73" fillId="12" borderId="71" xfId="5" applyFont="1" applyFill="1" applyBorder="1" applyAlignment="1">
      <alignment vertical="center"/>
    </xf>
    <xf numFmtId="0" fontId="73" fillId="7" borderId="72" xfId="5" applyFont="1" applyFill="1" applyBorder="1" applyAlignment="1">
      <alignment horizontal="center" vertical="center"/>
    </xf>
    <xf numFmtId="0" fontId="73" fillId="13" borderId="71" xfId="5" applyFont="1" applyFill="1" applyBorder="1" applyAlignment="1">
      <alignment vertical="center"/>
    </xf>
    <xf numFmtId="0" fontId="73" fillId="14" borderId="71" xfId="5" applyFont="1" applyFill="1" applyBorder="1" applyAlignment="1">
      <alignment vertical="center"/>
    </xf>
    <xf numFmtId="0" fontId="73" fillId="2" borderId="73" xfId="5" applyFont="1" applyFill="1" applyBorder="1" applyAlignment="1">
      <alignment vertical="center"/>
    </xf>
    <xf numFmtId="0" fontId="73" fillId="14" borderId="77" xfId="5" applyFont="1" applyFill="1" applyBorder="1" applyAlignment="1">
      <alignment vertical="center"/>
    </xf>
    <xf numFmtId="0" fontId="73" fillId="2" borderId="78" xfId="5" applyFont="1" applyFill="1" applyBorder="1" applyAlignment="1">
      <alignment vertical="center"/>
    </xf>
    <xf numFmtId="0" fontId="73" fillId="7" borderId="80" xfId="5" applyFont="1" applyFill="1" applyBorder="1" applyAlignment="1">
      <alignment horizontal="center" vertical="center"/>
    </xf>
    <xf numFmtId="0" fontId="0" fillId="7" borderId="0" xfId="0" applyFill="1"/>
    <xf numFmtId="3" fontId="0" fillId="7" borderId="0" xfId="0" applyNumberFormat="1" applyFill="1" applyAlignment="1">
      <alignment horizontal="right"/>
    </xf>
    <xf numFmtId="0" fontId="73" fillId="10" borderId="73" xfId="8" applyFont="1" applyFill="1" applyBorder="1" applyAlignment="1">
      <alignment horizontal="right" vertical="center"/>
    </xf>
    <xf numFmtId="0" fontId="73" fillId="2" borderId="71" xfId="5" applyFont="1" applyFill="1" applyBorder="1" applyAlignment="1">
      <alignment vertical="center"/>
    </xf>
    <xf numFmtId="0" fontId="73" fillId="2" borderId="73" xfId="5" applyFont="1" applyFill="1" applyBorder="1" applyAlignment="1">
      <alignment horizontal="right" vertical="center"/>
    </xf>
    <xf numFmtId="0" fontId="73" fillId="7" borderId="73" xfId="8" applyFont="1" applyFill="1" applyBorder="1" applyAlignment="1">
      <alignment horizontal="left" vertical="center"/>
    </xf>
    <xf numFmtId="0" fontId="73" fillId="2" borderId="74" xfId="5" applyFont="1" applyFill="1" applyBorder="1" applyAlignment="1">
      <alignment vertical="center"/>
    </xf>
    <xf numFmtId="0" fontId="73" fillId="10" borderId="73" xfId="8" applyFont="1" applyFill="1" applyBorder="1" applyAlignment="1">
      <alignment horizontal="left" vertical="center"/>
    </xf>
    <xf numFmtId="0" fontId="73" fillId="7" borderId="71" xfId="5" applyFont="1" applyFill="1" applyBorder="1" applyAlignment="1">
      <alignment vertical="center"/>
    </xf>
    <xf numFmtId="0" fontId="73" fillId="7" borderId="74" xfId="5" applyFont="1" applyFill="1" applyBorder="1" applyAlignment="1">
      <alignment vertical="center"/>
    </xf>
    <xf numFmtId="0" fontId="73" fillId="8" borderId="83" xfId="5" applyFont="1" applyFill="1" applyBorder="1" applyAlignment="1">
      <alignment horizontal="center" vertical="center"/>
    </xf>
    <xf numFmtId="3" fontId="73" fillId="8" borderId="72" xfId="5" applyNumberFormat="1" applyFont="1" applyFill="1" applyBorder="1" applyAlignment="1">
      <alignment horizontal="right" vertical="center"/>
    </xf>
    <xf numFmtId="3" fontId="73" fillId="8" borderId="75" xfId="5" applyNumberFormat="1" applyFont="1" applyFill="1" applyBorder="1" applyAlignment="1">
      <alignment horizontal="right" vertical="center"/>
    </xf>
    <xf numFmtId="3" fontId="73" fillId="8" borderId="76" xfId="5" applyNumberFormat="1" applyFont="1" applyFill="1" applyBorder="1" applyAlignment="1">
      <alignment horizontal="right" vertical="center"/>
    </xf>
    <xf numFmtId="0" fontId="73" fillId="2" borderId="77" xfId="5" applyFont="1" applyFill="1" applyBorder="1" applyAlignment="1">
      <alignment vertical="center"/>
    </xf>
    <xf numFmtId="0" fontId="73" fillId="7" borderId="78" xfId="5" applyFont="1" applyFill="1" applyBorder="1" applyAlignment="1">
      <alignment vertical="center"/>
    </xf>
    <xf numFmtId="0" fontId="73" fillId="2" borderId="79" xfId="5" applyFont="1" applyFill="1" applyBorder="1" applyAlignment="1">
      <alignment vertical="center"/>
    </xf>
    <xf numFmtId="0" fontId="6" fillId="7" borderId="0" xfId="5" applyFont="1" applyFill="1" applyAlignment="1">
      <alignment vertical="center"/>
    </xf>
    <xf numFmtId="0" fontId="73" fillId="0" borderId="0" xfId="5" applyFont="1" applyAlignment="1">
      <alignment horizontal="center" vertical="center"/>
    </xf>
    <xf numFmtId="3" fontId="13" fillId="0" borderId="0" xfId="0" applyNumberFormat="1" applyFont="1" applyAlignment="1" applyProtection="1">
      <alignment horizontal="right" vertical="center"/>
      <protection locked="0"/>
    </xf>
    <xf numFmtId="3" fontId="12" fillId="0" borderId="0" xfId="0" applyNumberFormat="1" applyFont="1" applyAlignment="1" applyProtection="1">
      <alignment horizontal="right" vertical="center"/>
      <protection locked="0"/>
    </xf>
    <xf numFmtId="0" fontId="73" fillId="0" borderId="0" xfId="5" applyFont="1" applyAlignment="1" applyProtection="1">
      <alignment vertical="center"/>
      <protection locked="0"/>
    </xf>
    <xf numFmtId="0" fontId="73" fillId="7" borderId="0" xfId="5" applyFont="1" applyFill="1" applyAlignment="1" applyProtection="1">
      <alignment vertical="center"/>
      <protection locked="0"/>
    </xf>
    <xf numFmtId="0" fontId="73" fillId="7" borderId="0" xfId="5" applyFont="1" applyFill="1" applyAlignment="1" applyProtection="1">
      <alignment horizontal="center" vertical="center"/>
      <protection locked="0"/>
    </xf>
    <xf numFmtId="0" fontId="73" fillId="0" borderId="0" xfId="5" applyFont="1" applyAlignment="1" applyProtection="1">
      <alignment horizontal="center" vertical="center"/>
      <protection locked="0"/>
    </xf>
    <xf numFmtId="3" fontId="12" fillId="0" borderId="45" xfId="9" applyNumberFormat="1" applyFont="1" applyBorder="1" applyAlignment="1" applyProtection="1">
      <alignment horizontal="right" vertical="center"/>
      <protection locked="0"/>
    </xf>
    <xf numFmtId="3" fontId="12" fillId="0" borderId="12" xfId="9" applyNumberFormat="1" applyFont="1" applyBorder="1" applyAlignment="1" applyProtection="1">
      <alignment horizontal="right" vertical="center"/>
      <protection locked="0"/>
    </xf>
    <xf numFmtId="3" fontId="12" fillId="0" borderId="17" xfId="9" applyNumberFormat="1" applyFont="1" applyBorder="1" applyAlignment="1" applyProtection="1">
      <alignment horizontal="right" vertical="center"/>
      <protection locked="0"/>
    </xf>
    <xf numFmtId="3" fontId="12" fillId="0" borderId="5" xfId="9" applyNumberFormat="1" applyFont="1" applyBorder="1" applyAlignment="1" applyProtection="1">
      <alignment horizontal="right" vertical="center"/>
      <protection locked="0"/>
    </xf>
    <xf numFmtId="3" fontId="6" fillId="0" borderId="7" xfId="9" applyNumberFormat="1" applyFont="1" applyBorder="1" applyAlignment="1" applyProtection="1">
      <alignment horizontal="right" vertical="center"/>
      <protection locked="0"/>
    </xf>
    <xf numFmtId="3" fontId="6" fillId="0" borderId="6" xfId="9" applyNumberFormat="1" applyFont="1" applyBorder="1" applyAlignment="1" applyProtection="1">
      <alignment horizontal="right" vertical="center"/>
      <protection locked="0"/>
    </xf>
    <xf numFmtId="0" fontId="12" fillId="0" borderId="0" xfId="9" applyFont="1" applyAlignment="1" applyProtection="1">
      <alignment vertical="center"/>
      <protection locked="0"/>
    </xf>
    <xf numFmtId="0" fontId="8" fillId="0" borderId="0" xfId="9" applyFont="1" applyAlignment="1" applyProtection="1">
      <alignment vertical="center"/>
      <protection locked="0"/>
    </xf>
    <xf numFmtId="3" fontId="6" fillId="5" borderId="49" xfId="5" applyNumberFormat="1" applyFont="1" applyFill="1" applyBorder="1" applyAlignment="1">
      <alignment horizontal="right" vertical="center"/>
    </xf>
    <xf numFmtId="3" fontId="6" fillId="5" borderId="10" xfId="5" applyNumberFormat="1" applyFont="1" applyFill="1" applyBorder="1" applyAlignment="1">
      <alignment horizontal="right" vertical="center"/>
    </xf>
    <xf numFmtId="4" fontId="28" fillId="0" borderId="0" xfId="5" applyNumberFormat="1" applyFont="1" applyAlignment="1">
      <alignment horizontal="right" vertical="center"/>
    </xf>
    <xf numFmtId="0" fontId="28" fillId="0" borderId="12" xfId="5" applyFont="1" applyBorder="1" applyAlignment="1">
      <alignment vertical="center"/>
    </xf>
    <xf numFmtId="0" fontId="28" fillId="0" borderId="4" xfId="5" applyFont="1" applyBorder="1" applyAlignment="1">
      <alignment vertical="center"/>
    </xf>
    <xf numFmtId="0" fontId="6" fillId="0" borderId="12" xfId="5" applyFont="1" applyBorder="1" applyAlignment="1">
      <alignment vertical="center"/>
    </xf>
    <xf numFmtId="3" fontId="6" fillId="0" borderId="0" xfId="5" applyNumberFormat="1" applyFont="1" applyAlignment="1" applyProtection="1">
      <alignment vertical="center"/>
      <protection locked="0"/>
    </xf>
    <xf numFmtId="0" fontId="6" fillId="0" borderId="86" xfId="5" applyFont="1" applyBorder="1" applyAlignment="1">
      <alignment horizontal="center" vertical="center"/>
    </xf>
    <xf numFmtId="0" fontId="6" fillId="0" borderId="19" xfId="5" applyFont="1" applyBorder="1" applyAlignment="1" applyProtection="1">
      <alignment vertical="center"/>
      <protection locked="0"/>
    </xf>
    <xf numFmtId="3" fontId="6" fillId="0" borderId="5" xfId="5" applyNumberFormat="1" applyFont="1" applyBorder="1" applyAlignment="1" applyProtection="1">
      <alignment horizontal="right" vertical="center" wrapText="1" indent="1"/>
      <protection locked="0"/>
    </xf>
    <xf numFmtId="3" fontId="6" fillId="0" borderId="53" xfId="5" applyNumberFormat="1" applyFont="1" applyBorder="1" applyAlignment="1" applyProtection="1">
      <alignment horizontal="right" vertical="center" wrapText="1" indent="1"/>
      <protection locked="0"/>
    </xf>
    <xf numFmtId="3" fontId="6" fillId="0" borderId="6" xfId="5" applyNumberFormat="1" applyFont="1" applyBorder="1" applyAlignment="1" applyProtection="1">
      <alignment horizontal="right" vertical="center" wrapText="1" indent="1"/>
      <protection locked="0"/>
    </xf>
    <xf numFmtId="3" fontId="6" fillId="0" borderId="32" xfId="5" applyNumberFormat="1" applyFont="1" applyBorder="1" applyAlignment="1" applyProtection="1">
      <alignment horizontal="right" vertical="center" wrapText="1" indent="1"/>
      <protection locked="0"/>
    </xf>
    <xf numFmtId="0" fontId="6" fillId="0" borderId="2" xfId="5" applyFont="1" applyBorder="1" applyAlignment="1">
      <alignment horizontal="center" vertical="center"/>
    </xf>
    <xf numFmtId="0" fontId="8" fillId="0" borderId="11" xfId="5" applyFont="1" applyBorder="1" applyAlignment="1" applyProtection="1">
      <alignment vertical="center"/>
      <protection locked="0"/>
    </xf>
    <xf numFmtId="0" fontId="6" fillId="0" borderId="18" xfId="5" applyFont="1" applyBorder="1" applyAlignment="1" applyProtection="1">
      <alignment vertical="center"/>
      <protection locked="0"/>
    </xf>
    <xf numFmtId="168" fontId="6" fillId="0" borderId="0" xfId="5" applyNumberFormat="1" applyFont="1" applyAlignment="1" applyProtection="1">
      <alignment vertical="center"/>
      <protection locked="0"/>
    </xf>
    <xf numFmtId="167" fontId="6" fillId="0" borderId="0" xfId="5" applyNumberFormat="1" applyFont="1" applyAlignment="1" applyProtection="1">
      <alignment vertical="center"/>
      <protection locked="0"/>
    </xf>
    <xf numFmtId="168" fontId="5" fillId="0" borderId="0" xfId="5" applyNumberFormat="1" applyFont="1" applyAlignment="1">
      <alignment vertical="center"/>
    </xf>
    <xf numFmtId="3" fontId="8" fillId="0" borderId="0" xfId="5" applyNumberFormat="1" applyFont="1" applyAlignment="1" applyProtection="1">
      <alignment horizontal="right" vertical="center" wrapText="1" indent="1"/>
      <protection hidden="1"/>
    </xf>
    <xf numFmtId="3" fontId="12" fillId="0" borderId="20" xfId="9" applyNumberFormat="1" applyFont="1" applyBorder="1" applyAlignment="1" applyProtection="1">
      <alignment horizontal="left" vertical="center" wrapText="1"/>
      <protection locked="0"/>
    </xf>
    <xf numFmtId="3" fontId="6" fillId="0" borderId="9" xfId="9" applyNumberFormat="1" applyFont="1" applyBorder="1" applyAlignment="1" applyProtection="1">
      <alignment horizontal="left" vertical="center" wrapText="1"/>
      <protection locked="0"/>
    </xf>
    <xf numFmtId="3" fontId="6" fillId="0" borderId="10" xfId="9" applyNumberFormat="1" applyFont="1" applyBorder="1" applyAlignment="1" applyProtection="1">
      <alignment horizontal="left" vertical="center" wrapText="1"/>
      <protection locked="0"/>
    </xf>
    <xf numFmtId="3" fontId="6" fillId="0" borderId="46" xfId="9" applyNumberFormat="1" applyFont="1" applyBorder="1" applyAlignment="1" applyProtection="1">
      <alignment horizontal="right" vertical="center"/>
      <protection locked="0"/>
    </xf>
    <xf numFmtId="3" fontId="6" fillId="0" borderId="49" xfId="9" applyNumberFormat="1" applyFont="1" applyBorder="1" applyAlignment="1" applyProtection="1">
      <alignment horizontal="right" vertical="center"/>
      <protection locked="0"/>
    </xf>
    <xf numFmtId="3" fontId="6" fillId="0" borderId="87" xfId="9" applyNumberFormat="1" applyFont="1" applyBorder="1" applyAlignment="1" applyProtection="1">
      <alignment horizontal="left" vertical="center" wrapText="1"/>
      <protection locked="0"/>
    </xf>
    <xf numFmtId="172" fontId="6" fillId="0" borderId="0" xfId="10" applyNumberFormat="1" applyFont="1" applyAlignment="1">
      <alignment vertical="center"/>
    </xf>
    <xf numFmtId="165" fontId="6" fillId="7" borderId="88" xfId="5" applyNumberFormat="1" applyFont="1" applyFill="1" applyBorder="1" applyAlignment="1">
      <alignment horizontal="right" vertical="center" wrapText="1"/>
    </xf>
    <xf numFmtId="165" fontId="6" fillId="7" borderId="5" xfId="5" applyNumberFormat="1" applyFont="1" applyFill="1" applyBorder="1" applyAlignment="1">
      <alignment horizontal="right" vertical="center" wrapText="1"/>
    </xf>
    <xf numFmtId="165" fontId="6" fillId="7" borderId="35" xfId="5" applyNumberFormat="1" applyFont="1" applyFill="1" applyBorder="1" applyAlignment="1">
      <alignment horizontal="right" vertical="center" wrapText="1"/>
    </xf>
    <xf numFmtId="165" fontId="6" fillId="7" borderId="6" xfId="5" applyNumberFormat="1" applyFont="1" applyFill="1" applyBorder="1" applyAlignment="1">
      <alignment horizontal="right" vertical="center" wrapText="1"/>
    </xf>
    <xf numFmtId="165" fontId="6" fillId="7" borderId="34" xfId="5" applyNumberFormat="1" applyFont="1" applyFill="1" applyBorder="1" applyAlignment="1">
      <alignment horizontal="right" vertical="center" wrapText="1"/>
    </xf>
    <xf numFmtId="165" fontId="6" fillId="7" borderId="57" xfId="5" applyNumberFormat="1" applyFont="1" applyFill="1" applyBorder="1" applyAlignment="1">
      <alignment horizontal="right" vertical="center" wrapText="1"/>
    </xf>
    <xf numFmtId="165" fontId="6" fillId="7" borderId="33" xfId="5" applyNumberFormat="1" applyFont="1" applyFill="1" applyBorder="1" applyAlignment="1">
      <alignment horizontal="right" vertical="center" wrapText="1"/>
    </xf>
    <xf numFmtId="165" fontId="8" fillId="7" borderId="28" xfId="5" applyNumberFormat="1" applyFont="1" applyFill="1" applyBorder="1" applyAlignment="1">
      <alignment horizontal="right" vertical="center" wrapText="1"/>
    </xf>
    <xf numFmtId="165" fontId="8" fillId="7" borderId="29" xfId="5" applyNumberFormat="1" applyFont="1" applyFill="1" applyBorder="1" applyAlignment="1">
      <alignment horizontal="right" vertical="center" wrapText="1"/>
    </xf>
    <xf numFmtId="165" fontId="8" fillId="7" borderId="3" xfId="5" applyNumberFormat="1" applyFont="1" applyFill="1" applyBorder="1" applyAlignment="1">
      <alignment horizontal="right" vertical="center" wrapText="1"/>
    </xf>
    <xf numFmtId="165" fontId="8" fillId="7" borderId="48" xfId="5" applyNumberFormat="1" applyFont="1" applyFill="1" applyBorder="1" applyAlignment="1">
      <alignment horizontal="right" vertical="center" wrapText="1"/>
    </xf>
    <xf numFmtId="165" fontId="8" fillId="7" borderId="4" xfId="5" applyNumberFormat="1" applyFont="1" applyFill="1" applyBorder="1" applyAlignment="1">
      <alignment horizontal="right" vertical="center" wrapText="1"/>
    </xf>
    <xf numFmtId="165" fontId="8" fillId="7" borderId="11" xfId="5" applyNumberFormat="1" applyFont="1" applyFill="1" applyBorder="1" applyAlignment="1">
      <alignment horizontal="right" vertical="center" wrapText="1"/>
    </xf>
    <xf numFmtId="165" fontId="20" fillId="7" borderId="3" xfId="0" applyNumberFormat="1" applyFont="1" applyFill="1" applyBorder="1" applyAlignment="1">
      <alignment horizontal="right" vertical="center"/>
    </xf>
    <xf numFmtId="165" fontId="20" fillId="7" borderId="11" xfId="0" applyNumberFormat="1" applyFont="1" applyFill="1" applyBorder="1" applyAlignment="1">
      <alignment horizontal="right" vertical="center"/>
    </xf>
    <xf numFmtId="165" fontId="20" fillId="7" borderId="2" xfId="0" applyNumberFormat="1" applyFont="1" applyFill="1" applyBorder="1" applyAlignment="1">
      <alignment horizontal="right" vertical="center"/>
    </xf>
    <xf numFmtId="165" fontId="20" fillId="7" borderId="47" xfId="0" applyNumberFormat="1" applyFont="1" applyFill="1" applyBorder="1" applyAlignment="1">
      <alignment horizontal="right" vertical="center"/>
    </xf>
    <xf numFmtId="170" fontId="28" fillId="0" borderId="0" xfId="5" applyNumberFormat="1" applyFont="1" applyAlignment="1">
      <alignment vertical="center"/>
    </xf>
    <xf numFmtId="170" fontId="37" fillId="0" borderId="0" xfId="5" applyNumberFormat="1" applyFont="1" applyAlignment="1">
      <alignment vertical="center"/>
    </xf>
    <xf numFmtId="165" fontId="47" fillId="0" borderId="0" xfId="5" applyNumberFormat="1" applyFont="1" applyAlignment="1">
      <alignment vertical="center"/>
    </xf>
    <xf numFmtId="164" fontId="0" fillId="7" borderId="89" xfId="0" applyNumberFormat="1" applyFill="1" applyBorder="1" applyAlignment="1">
      <alignment vertical="center"/>
    </xf>
    <xf numFmtId="172" fontId="28" fillId="0" borderId="0" xfId="10" applyNumberFormat="1" applyFont="1" applyAlignment="1">
      <alignment vertical="center"/>
    </xf>
    <xf numFmtId="0" fontId="10" fillId="0" borderId="0" xfId="5" applyFont="1" applyAlignment="1">
      <alignment horizontal="center" vertical="center"/>
    </xf>
    <xf numFmtId="0" fontId="6" fillId="0" borderId="0" xfId="5" applyFont="1" applyAlignment="1" applyProtection="1">
      <alignment horizontal="center" vertical="center" wrapText="1"/>
      <protection locked="0"/>
    </xf>
    <xf numFmtId="0" fontId="10" fillId="0" borderId="0" xfId="5" applyFont="1" applyAlignment="1" applyProtection="1">
      <alignment horizontal="center" vertical="center" wrapText="1"/>
      <protection locked="0"/>
    </xf>
    <xf numFmtId="169" fontId="6" fillId="0" borderId="0" xfId="5" applyNumberFormat="1" applyFont="1" applyAlignment="1">
      <alignment horizontal="right" vertical="center"/>
    </xf>
    <xf numFmtId="3" fontId="6" fillId="0" borderId="0" xfId="5" applyNumberFormat="1" applyFont="1" applyAlignment="1" applyProtection="1">
      <alignment horizontal="right" vertical="center" wrapText="1" indent="1"/>
      <protection locked="0"/>
    </xf>
    <xf numFmtId="0" fontId="12" fillId="0" borderId="49" xfId="5" applyFont="1" applyBorder="1" applyAlignment="1">
      <alignment vertical="center" wrapText="1"/>
    </xf>
    <xf numFmtId="3" fontId="0" fillId="0" borderId="0" xfId="0" applyNumberFormat="1" applyAlignment="1">
      <alignment vertical="center"/>
    </xf>
    <xf numFmtId="0" fontId="13" fillId="4" borderId="45" xfId="0" applyFont="1" applyFill="1" applyBorder="1" applyAlignment="1">
      <alignment horizontal="center" vertical="center"/>
    </xf>
    <xf numFmtId="0" fontId="13" fillId="4" borderId="61" xfId="0" applyFont="1" applyFill="1" applyBorder="1" applyAlignment="1">
      <alignment horizontal="center" vertical="center"/>
    </xf>
    <xf numFmtId="0" fontId="13" fillId="4" borderId="91" xfId="0" applyFont="1" applyFill="1" applyBorder="1" applyAlignment="1">
      <alignment horizontal="center" vertical="center"/>
    </xf>
    <xf numFmtId="0" fontId="12" fillId="0" borderId="46" xfId="0" applyFont="1" applyBorder="1" applyAlignment="1">
      <alignment horizontal="center" vertical="center" wrapText="1" shrinkToFit="1"/>
    </xf>
    <xf numFmtId="0" fontId="12" fillId="0" borderId="92" xfId="0" applyFont="1" applyBorder="1" applyAlignment="1">
      <alignment horizontal="center" vertical="center" wrapText="1" shrinkToFit="1"/>
    </xf>
    <xf numFmtId="3" fontId="6" fillId="16" borderId="35" xfId="5" applyNumberFormat="1" applyFont="1" applyFill="1" applyBorder="1" applyAlignment="1">
      <alignment horizontal="right" vertical="center"/>
    </xf>
    <xf numFmtId="3" fontId="12" fillId="0" borderId="35" xfId="0" applyNumberFormat="1" applyFont="1" applyBorder="1" applyAlignment="1" applyProtection="1">
      <alignment horizontal="right" vertical="center"/>
      <protection locked="0"/>
    </xf>
    <xf numFmtId="0" fontId="12" fillId="0" borderId="9" xfId="0" applyFont="1" applyBorder="1" applyAlignment="1">
      <alignment horizontal="left" vertical="center"/>
    </xf>
    <xf numFmtId="0" fontId="12" fillId="0" borderId="9" xfId="0" applyFont="1" applyBorder="1" applyAlignment="1">
      <alignment vertical="center"/>
    </xf>
    <xf numFmtId="0" fontId="23" fillId="0" borderId="9" xfId="0" applyFont="1" applyBorder="1" applyAlignment="1">
      <alignment vertical="center"/>
    </xf>
    <xf numFmtId="0" fontId="12" fillId="2" borderId="7" xfId="0" applyFont="1" applyFill="1" applyBorder="1" applyAlignment="1">
      <alignment horizontal="center" vertical="center"/>
    </xf>
    <xf numFmtId="3" fontId="8" fillId="15" borderId="35" xfId="5" applyNumberFormat="1" applyFont="1" applyFill="1" applyBorder="1" applyAlignment="1">
      <alignment horizontal="right" vertical="center"/>
    </xf>
    <xf numFmtId="3" fontId="8" fillId="15" borderId="6" xfId="5" applyNumberFormat="1" applyFont="1" applyFill="1" applyBorder="1" applyAlignment="1">
      <alignment horizontal="right" vertical="center"/>
    </xf>
    <xf numFmtId="3" fontId="8" fillId="15" borderId="9" xfId="5" applyNumberFormat="1" applyFont="1" applyFill="1" applyBorder="1" applyAlignment="1">
      <alignment horizontal="right" vertical="center"/>
    </xf>
    <xf numFmtId="3" fontId="8" fillId="15" borderId="7" xfId="5" applyNumberFormat="1" applyFont="1" applyFill="1" applyBorder="1" applyAlignment="1">
      <alignment horizontal="right" vertical="center"/>
    </xf>
    <xf numFmtId="0" fontId="70" fillId="0" borderId="0" xfId="0" applyFont="1" applyAlignment="1">
      <alignment vertical="center"/>
    </xf>
    <xf numFmtId="0" fontId="13" fillId="15" borderId="45" xfId="0" applyFont="1" applyFill="1" applyBorder="1" applyAlignment="1">
      <alignment horizontal="center" vertical="center"/>
    </xf>
    <xf numFmtId="0" fontId="57" fillId="0" borderId="0" xfId="5" applyFont="1" applyAlignment="1">
      <alignment vertical="center"/>
    </xf>
    <xf numFmtId="3" fontId="8" fillId="15" borderId="12" xfId="5" applyNumberFormat="1" applyFont="1" applyFill="1" applyBorder="1" applyAlignment="1">
      <alignment horizontal="right" vertical="center"/>
    </xf>
    <xf numFmtId="0" fontId="13" fillId="15" borderId="13" xfId="0" applyFont="1" applyFill="1" applyBorder="1" applyAlignment="1">
      <alignment horizontal="left" vertical="center"/>
    </xf>
    <xf numFmtId="3" fontId="8" fillId="15" borderId="93" xfId="5" applyNumberFormat="1" applyFont="1" applyFill="1" applyBorder="1" applyAlignment="1">
      <alignment horizontal="right" vertical="center"/>
    </xf>
    <xf numFmtId="3" fontId="8" fillId="15" borderId="13" xfId="5" applyNumberFormat="1" applyFont="1" applyFill="1" applyBorder="1" applyAlignment="1">
      <alignment horizontal="right" vertical="center"/>
    </xf>
    <xf numFmtId="3" fontId="8" fillId="15" borderId="45" xfId="5" applyNumberFormat="1" applyFont="1" applyFill="1" applyBorder="1" applyAlignment="1">
      <alignment horizontal="right" vertical="center"/>
    </xf>
    <xf numFmtId="0" fontId="58" fillId="0" borderId="0" xfId="5" applyFont="1" applyAlignment="1" applyProtection="1">
      <alignment vertical="center"/>
      <protection locked="0"/>
    </xf>
    <xf numFmtId="0" fontId="28" fillId="15" borderId="63" xfId="5" applyFont="1" applyFill="1" applyBorder="1" applyAlignment="1">
      <alignment horizontal="center" vertical="center"/>
    </xf>
    <xf numFmtId="0" fontId="29" fillId="15" borderId="32" xfId="8" applyFont="1" applyFill="1" applyBorder="1" applyAlignment="1">
      <alignment horizontal="left" vertical="center"/>
    </xf>
    <xf numFmtId="0" fontId="28" fillId="15" borderId="38" xfId="5" applyFont="1" applyFill="1" applyBorder="1" applyAlignment="1">
      <alignment vertical="center"/>
    </xf>
    <xf numFmtId="0" fontId="28" fillId="0" borderId="35" xfId="5" applyFont="1" applyBorder="1" applyAlignment="1">
      <alignment horizontal="center" vertical="center" wrapText="1"/>
    </xf>
    <xf numFmtId="0" fontId="28" fillId="0" borderId="12" xfId="5" applyFont="1" applyBorder="1" applyAlignment="1">
      <alignment horizontal="center" vertical="center" wrapText="1"/>
    </xf>
    <xf numFmtId="0" fontId="28" fillId="0" borderId="7" xfId="5" applyFont="1" applyBorder="1" applyAlignment="1">
      <alignment horizontal="center" vertical="center" wrapText="1"/>
    </xf>
    <xf numFmtId="0" fontId="28" fillId="0" borderId="6" xfId="5" applyFont="1" applyBorder="1" applyAlignment="1">
      <alignment horizontal="center" vertical="center" wrapText="1"/>
    </xf>
    <xf numFmtId="0" fontId="28" fillId="0" borderId="9" xfId="5" applyFont="1" applyBorder="1" applyAlignment="1">
      <alignment horizontal="center" vertical="center" wrapText="1"/>
    </xf>
    <xf numFmtId="0" fontId="57" fillId="0" borderId="0" xfId="5" applyFont="1"/>
    <xf numFmtId="0" fontId="6" fillId="0" borderId="56" xfId="6" applyFont="1" applyBorder="1" applyAlignment="1">
      <alignment vertical="center" wrapText="1"/>
    </xf>
    <xf numFmtId="0" fontId="6" fillId="0" borderId="7" xfId="6" applyFont="1" applyBorder="1" applyAlignment="1">
      <alignment horizontal="center" vertical="center"/>
    </xf>
    <xf numFmtId="0" fontId="6" fillId="0" borderId="17" xfId="6" applyFont="1" applyBorder="1" applyAlignment="1">
      <alignment horizontal="center" vertical="center"/>
    </xf>
    <xf numFmtId="49" fontId="6" fillId="0" borderId="12" xfId="6" applyNumberFormat="1" applyFont="1" applyBorder="1" applyAlignment="1">
      <alignment horizontal="center" vertical="center"/>
    </xf>
    <xf numFmtId="0" fontId="6" fillId="0" borderId="45" xfId="6" applyFont="1" applyBorder="1" applyAlignment="1">
      <alignment horizontal="center" vertical="center"/>
    </xf>
    <xf numFmtId="49" fontId="6" fillId="0" borderId="36" xfId="6" applyNumberFormat="1" applyFont="1" applyBorder="1" applyAlignment="1">
      <alignment horizontal="center" vertical="center" wrapText="1"/>
    </xf>
    <xf numFmtId="49" fontId="6" fillId="0" borderId="33" xfId="6" applyNumberFormat="1" applyFont="1" applyBorder="1" applyAlignment="1">
      <alignment horizontal="center" vertical="center" wrapText="1"/>
    </xf>
    <xf numFmtId="0" fontId="8" fillId="0" borderId="0" xfId="6" applyFont="1" applyAlignment="1">
      <alignment vertical="center" wrapText="1"/>
    </xf>
    <xf numFmtId="49" fontId="6" fillId="0" borderId="35" xfId="6" applyNumberFormat="1" applyFont="1" applyBorder="1" applyAlignment="1">
      <alignment horizontal="center" vertical="center" wrapText="1"/>
    </xf>
    <xf numFmtId="165" fontId="8" fillId="0" borderId="94" xfId="5" applyNumberFormat="1" applyFont="1" applyBorder="1" applyAlignment="1">
      <alignment horizontal="right" vertical="center" wrapText="1"/>
    </xf>
    <xf numFmtId="0" fontId="19" fillId="0" borderId="0" xfId="6" applyFont="1" applyAlignment="1">
      <alignment vertical="center"/>
    </xf>
    <xf numFmtId="0" fontId="8" fillId="0" borderId="2" xfId="6" applyFont="1" applyBorder="1" applyAlignment="1">
      <alignment vertical="center"/>
    </xf>
    <xf numFmtId="49" fontId="11" fillId="0" borderId="3" xfId="6" applyNumberFormat="1" applyFont="1" applyBorder="1" applyAlignment="1">
      <alignment horizontal="center" vertical="center" wrapText="1"/>
    </xf>
    <xf numFmtId="49" fontId="11" fillId="0" borderId="4" xfId="6" applyNumberFormat="1" applyFont="1" applyBorder="1" applyAlignment="1">
      <alignment horizontal="center" vertical="center" wrapText="1"/>
    </xf>
    <xf numFmtId="3" fontId="8" fillId="0" borderId="4" xfId="6" applyNumberFormat="1" applyFont="1" applyBorder="1" applyAlignment="1">
      <alignment horizontal="center" vertical="center" wrapText="1"/>
    </xf>
    <xf numFmtId="3" fontId="8" fillId="0" borderId="11" xfId="6" applyNumberFormat="1" applyFont="1" applyBorder="1" applyAlignment="1">
      <alignment horizontal="center" vertical="center" wrapText="1"/>
    </xf>
    <xf numFmtId="0" fontId="8" fillId="0" borderId="56" xfId="6" applyFont="1" applyBorder="1" applyAlignment="1">
      <alignment vertical="center" wrapText="1"/>
    </xf>
    <xf numFmtId="3" fontId="8" fillId="0" borderId="12" xfId="6" applyNumberFormat="1" applyFont="1" applyBorder="1" applyAlignment="1">
      <alignment horizontal="center" vertical="center" wrapText="1"/>
    </xf>
    <xf numFmtId="3" fontId="8" fillId="0" borderId="13" xfId="6" applyNumberFormat="1" applyFont="1" applyBorder="1" applyAlignment="1">
      <alignment horizontal="center" vertical="center" wrapText="1"/>
    </xf>
    <xf numFmtId="49" fontId="6" fillId="0" borderId="6" xfId="6" applyNumberFormat="1" applyFont="1" applyBorder="1" applyAlignment="1">
      <alignment horizontal="center" vertical="center" wrapText="1"/>
    </xf>
    <xf numFmtId="3" fontId="6" fillId="0" borderId="6" xfId="6" applyNumberFormat="1" applyFont="1" applyBorder="1" applyAlignment="1" applyProtection="1">
      <alignment horizontal="right" vertical="center" wrapText="1"/>
      <protection locked="0"/>
    </xf>
    <xf numFmtId="3" fontId="6" fillId="0" borderId="9" xfId="6" applyNumberFormat="1" applyFont="1" applyBorder="1" applyAlignment="1" applyProtection="1">
      <alignment horizontal="right" vertical="center" wrapText="1"/>
      <protection locked="0"/>
    </xf>
    <xf numFmtId="0" fontId="6" fillId="0" borderId="1" xfId="6" applyFont="1" applyBorder="1" applyAlignment="1">
      <alignment horizontal="left" vertical="center" wrapText="1"/>
    </xf>
    <xf numFmtId="0" fontId="6" fillId="0" borderId="23" xfId="6" applyFont="1" applyBorder="1" applyAlignment="1">
      <alignment vertical="center" wrapText="1"/>
    </xf>
    <xf numFmtId="49" fontId="6" fillId="0" borderId="57" xfId="6" applyNumberFormat="1" applyFont="1" applyBorder="1" applyAlignment="1">
      <alignment horizontal="center" vertical="center" wrapText="1"/>
    </xf>
    <xf numFmtId="3" fontId="6" fillId="0" borderId="34" xfId="6" applyNumberFormat="1" applyFont="1" applyBorder="1" applyAlignment="1" applyProtection="1">
      <alignment horizontal="right" vertical="center" wrapText="1"/>
      <protection locked="0"/>
    </xf>
    <xf numFmtId="0" fontId="6" fillId="0" borderId="8" xfId="6" applyFont="1" applyBorder="1" applyAlignment="1">
      <alignment horizontal="left" vertical="center" wrapText="1"/>
    </xf>
    <xf numFmtId="49" fontId="6" fillId="0" borderId="45" xfId="6" applyNumberFormat="1" applyFont="1" applyBorder="1" applyAlignment="1">
      <alignment horizontal="center" vertical="center" wrapText="1"/>
    </xf>
    <xf numFmtId="49" fontId="6" fillId="0" borderId="12" xfId="6" applyNumberFormat="1" applyFont="1" applyBorder="1" applyAlignment="1">
      <alignment horizontal="center" vertical="center" wrapText="1"/>
    </xf>
    <xf numFmtId="0" fontId="8" fillId="0" borderId="55" xfId="6" applyFont="1" applyBorder="1" applyAlignment="1">
      <alignment vertical="center" wrapText="1"/>
    </xf>
    <xf numFmtId="3" fontId="8" fillId="0" borderId="11" xfId="6" applyNumberFormat="1" applyFont="1" applyBorder="1" applyAlignment="1">
      <alignment horizontal="right" vertical="center" wrapText="1"/>
    </xf>
    <xf numFmtId="49" fontId="6" fillId="0" borderId="88" xfId="6" applyNumberFormat="1" applyFont="1" applyBorder="1" applyAlignment="1">
      <alignment horizontal="center" vertical="center" wrapText="1"/>
    </xf>
    <xf numFmtId="49" fontId="6" fillId="0" borderId="5" xfId="6" applyNumberFormat="1" applyFont="1" applyBorder="1" applyAlignment="1">
      <alignment horizontal="center" vertical="center" wrapText="1"/>
    </xf>
    <xf numFmtId="49" fontId="10" fillId="0" borderId="35" xfId="6" applyNumberFormat="1" applyFont="1" applyBorder="1" applyAlignment="1">
      <alignment horizontal="center" vertical="center"/>
    </xf>
    <xf numFmtId="49" fontId="6" fillId="0" borderId="0" xfId="6" applyNumberFormat="1" applyFont="1" applyAlignment="1">
      <alignment horizontal="center" vertical="center" wrapText="1"/>
    </xf>
    <xf numFmtId="0" fontId="9" fillId="0" borderId="0" xfId="6" applyFont="1" applyAlignment="1">
      <alignment vertical="center"/>
    </xf>
    <xf numFmtId="49" fontId="6" fillId="0" borderId="0" xfId="6" applyNumberFormat="1" applyFont="1" applyAlignment="1">
      <alignment vertical="center" wrapText="1"/>
    </xf>
    <xf numFmtId="49" fontId="6" fillId="0" borderId="0" xfId="6" applyNumberFormat="1" applyFont="1" applyAlignment="1">
      <alignment vertical="center"/>
    </xf>
    <xf numFmtId="0" fontId="28" fillId="0" borderId="1" xfId="5" applyFont="1" applyBorder="1" applyAlignment="1" applyProtection="1">
      <alignment horizontal="justify" vertical="top" wrapText="1"/>
      <protection locked="0"/>
    </xf>
    <xf numFmtId="0" fontId="29" fillId="0" borderId="1" xfId="5" applyFont="1" applyBorder="1" applyAlignment="1" applyProtection="1">
      <alignment horizontal="justify" vertical="top" wrapText="1"/>
      <protection locked="0"/>
    </xf>
    <xf numFmtId="0" fontId="28" fillId="0" borderId="49" xfId="5" applyFont="1" applyBorder="1" applyAlignment="1" applyProtection="1">
      <alignment vertical="center"/>
      <protection locked="0"/>
    </xf>
    <xf numFmtId="0" fontId="77" fillId="0" borderId="0" xfId="6" applyFont="1" applyAlignment="1">
      <alignment vertical="center"/>
    </xf>
    <xf numFmtId="0" fontId="77" fillId="0" borderId="0" xfId="6" applyFont="1" applyAlignment="1">
      <alignment horizontal="center" vertical="center" wrapText="1"/>
    </xf>
    <xf numFmtId="0" fontId="78" fillId="0" borderId="0" xfId="6" applyFont="1" applyAlignment="1">
      <alignment vertical="center"/>
    </xf>
    <xf numFmtId="3" fontId="77" fillId="0" borderId="0" xfId="6" applyNumberFormat="1" applyFont="1" applyAlignment="1">
      <alignment vertical="center"/>
    </xf>
    <xf numFmtId="3" fontId="78" fillId="0" borderId="0" xfId="6" applyNumberFormat="1" applyFont="1" applyAlignment="1">
      <alignment vertical="center"/>
    </xf>
    <xf numFmtId="165" fontId="79" fillId="0" borderId="0" xfId="6" applyNumberFormat="1" applyFont="1" applyAlignment="1">
      <alignment vertical="center"/>
    </xf>
    <xf numFmtId="0" fontId="77" fillId="0" borderId="0" xfId="6" applyFont="1" applyAlignment="1">
      <alignment vertical="center" wrapText="1"/>
    </xf>
    <xf numFmtId="0" fontId="77" fillId="0" borderId="0" xfId="6" applyFont="1" applyAlignment="1">
      <alignment horizontal="center" vertical="center"/>
    </xf>
    <xf numFmtId="0" fontId="79" fillId="0" borderId="0" xfId="6" applyFont="1" applyAlignment="1">
      <alignment horizontal="right" vertical="center"/>
    </xf>
    <xf numFmtId="49" fontId="6" fillId="0" borderId="0" xfId="6" applyNumberFormat="1" applyFont="1" applyAlignment="1">
      <alignment horizontal="center" vertical="center"/>
    </xf>
    <xf numFmtId="165" fontId="0" fillId="7" borderId="35" xfId="0" applyNumberFormat="1" applyFill="1" applyBorder="1" applyProtection="1">
      <protection locked="0"/>
    </xf>
    <xf numFmtId="165" fontId="0" fillId="7" borderId="6" xfId="0" applyNumberFormat="1" applyFill="1" applyBorder="1" applyProtection="1">
      <protection locked="0"/>
    </xf>
    <xf numFmtId="165" fontId="0" fillId="7" borderId="32" xfId="0" applyNumberFormat="1" applyFill="1" applyBorder="1" applyProtection="1">
      <protection locked="0"/>
    </xf>
    <xf numFmtId="165" fontId="0" fillId="7" borderId="7" xfId="0" applyNumberFormat="1" applyFill="1" applyBorder="1" applyProtection="1">
      <protection locked="0"/>
    </xf>
    <xf numFmtId="165" fontId="0" fillId="7" borderId="9" xfId="0" applyNumberFormat="1" applyFill="1" applyBorder="1" applyProtection="1">
      <protection locked="0"/>
    </xf>
    <xf numFmtId="0" fontId="0" fillId="7" borderId="7" xfId="0" applyFill="1" applyBorder="1" applyAlignment="1" applyProtection="1">
      <alignment vertical="center"/>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165" fontId="0" fillId="0" borderId="0" xfId="0" applyNumberFormat="1" applyAlignment="1" applyProtection="1">
      <alignment vertical="center"/>
      <protection locked="0"/>
    </xf>
    <xf numFmtId="0" fontId="29" fillId="0" borderId="0" xfId="5" applyFont="1" applyAlignment="1" applyProtection="1">
      <alignment vertical="center"/>
      <protection locked="0"/>
    </xf>
    <xf numFmtId="0" fontId="25" fillId="0" borderId="0" xfId="0" applyFont="1" applyAlignment="1" applyProtection="1">
      <alignment vertical="center"/>
      <protection locked="0"/>
    </xf>
    <xf numFmtId="165" fontId="6" fillId="7" borderId="20" xfId="5" applyNumberFormat="1" applyFont="1" applyFill="1" applyBorder="1" applyAlignment="1">
      <alignment horizontal="right" vertical="center" wrapText="1"/>
    </xf>
    <xf numFmtId="165" fontId="6" fillId="7" borderId="9" xfId="5" applyNumberFormat="1" applyFont="1" applyFill="1" applyBorder="1" applyAlignment="1">
      <alignment horizontal="right" vertical="center" wrapText="1"/>
    </xf>
    <xf numFmtId="165" fontId="70" fillId="7" borderId="4" xfId="0" applyNumberFormat="1" applyFont="1" applyFill="1" applyBorder="1"/>
    <xf numFmtId="167" fontId="77" fillId="0" borderId="0" xfId="5" applyNumberFormat="1" applyFont="1" applyAlignment="1">
      <alignment vertical="center"/>
    </xf>
    <xf numFmtId="0" fontId="77" fillId="0" borderId="0" xfId="6" applyFont="1" applyAlignment="1">
      <alignment horizontal="right" vertical="center"/>
    </xf>
    <xf numFmtId="49" fontId="77" fillId="0" borderId="0" xfId="6" applyNumberFormat="1" applyFont="1" applyAlignment="1">
      <alignment vertical="center"/>
    </xf>
    <xf numFmtId="171" fontId="77" fillId="0" borderId="0" xfId="6" applyNumberFormat="1" applyFont="1" applyAlignment="1">
      <alignment vertical="center"/>
    </xf>
    <xf numFmtId="0" fontId="29" fillId="0" borderId="0" xfId="6" applyFont="1" applyAlignment="1">
      <alignment vertical="center" wrapText="1"/>
    </xf>
    <xf numFmtId="3" fontId="28" fillId="0" borderId="0" xfId="6" applyNumberFormat="1" applyFont="1" applyAlignment="1">
      <alignment horizontal="center" vertical="center"/>
    </xf>
    <xf numFmtId="0" fontId="8" fillId="0" borderId="58" xfId="6" applyFont="1" applyBorder="1" applyAlignment="1">
      <alignment vertical="center" wrapText="1"/>
    </xf>
    <xf numFmtId="49" fontId="6" fillId="0" borderId="28" xfId="6" applyNumberFormat="1" applyFont="1" applyBorder="1" applyAlignment="1">
      <alignment horizontal="center" vertical="center" wrapText="1"/>
    </xf>
    <xf numFmtId="49" fontId="6" fillId="0" borderId="29" xfId="6" applyNumberFormat="1" applyFont="1" applyBorder="1" applyAlignment="1">
      <alignment horizontal="center" vertical="center" wrapText="1"/>
    </xf>
    <xf numFmtId="0" fontId="8" fillId="0" borderId="95" xfId="6" applyFont="1" applyBorder="1" applyAlignment="1">
      <alignment vertical="center" wrapText="1"/>
    </xf>
    <xf numFmtId="49" fontId="6" fillId="0" borderId="96" xfId="6" applyNumberFormat="1" applyFont="1" applyBorder="1" applyAlignment="1">
      <alignment horizontal="center" vertical="center" wrapText="1"/>
    </xf>
    <xf numFmtId="49" fontId="6" fillId="0" borderId="97" xfId="6" applyNumberFormat="1" applyFont="1" applyBorder="1" applyAlignment="1">
      <alignment horizontal="center" vertical="center" wrapText="1"/>
    </xf>
    <xf numFmtId="0" fontId="6" fillId="0" borderId="89" xfId="5" applyFont="1" applyBorder="1" applyAlignment="1" applyProtection="1">
      <alignment vertical="center"/>
      <protection locked="0"/>
    </xf>
    <xf numFmtId="167" fontId="6" fillId="0" borderId="3" xfId="5" applyNumberFormat="1" applyFont="1" applyBorder="1" applyAlignment="1" applyProtection="1">
      <alignment horizontal="right" vertical="center" wrapText="1" indent="1"/>
      <protection locked="0" hidden="1"/>
    </xf>
    <xf numFmtId="167" fontId="6" fillId="0" borderId="11" xfId="5" applyNumberFormat="1" applyFont="1" applyBorder="1" applyAlignment="1" applyProtection="1">
      <alignment horizontal="right" vertical="center" wrapText="1" indent="1"/>
      <protection locked="0" hidden="1"/>
    </xf>
    <xf numFmtId="0" fontId="80" fillId="0" borderId="0" xfId="5" applyFont="1" applyAlignment="1">
      <alignment vertical="center"/>
    </xf>
    <xf numFmtId="3" fontId="40" fillId="0" borderId="5" xfId="6" applyNumberFormat="1" applyFont="1" applyBorder="1" applyAlignment="1">
      <alignment horizontal="right" vertical="center"/>
    </xf>
    <xf numFmtId="3" fontId="40" fillId="0" borderId="20" xfId="6" applyNumberFormat="1" applyFont="1" applyBorder="1" applyAlignment="1">
      <alignment horizontal="right" vertical="center"/>
    </xf>
    <xf numFmtId="3" fontId="28" fillId="0" borderId="6" xfId="6" applyNumberFormat="1" applyFont="1" applyBorder="1" applyAlignment="1">
      <alignment horizontal="right" vertical="center"/>
    </xf>
    <xf numFmtId="3" fontId="28" fillId="0" borderId="9" xfId="6" applyNumberFormat="1" applyFont="1" applyBorder="1" applyAlignment="1">
      <alignment horizontal="right" vertical="center"/>
    </xf>
    <xf numFmtId="3" fontId="40" fillId="0" borderId="6" xfId="6" applyNumberFormat="1" applyFont="1" applyBorder="1" applyAlignment="1">
      <alignment horizontal="right" vertical="center"/>
    </xf>
    <xf numFmtId="3" fontId="40" fillId="0" borderId="9" xfId="6" applyNumberFormat="1" applyFont="1" applyBorder="1" applyAlignment="1">
      <alignment horizontal="right" vertical="center"/>
    </xf>
    <xf numFmtId="3" fontId="6" fillId="0" borderId="6" xfId="6" applyNumberFormat="1" applyFont="1" applyBorder="1" applyAlignment="1">
      <alignment horizontal="right" vertical="center"/>
    </xf>
    <xf numFmtId="3" fontId="6" fillId="0" borderId="9" xfId="6" applyNumberFormat="1" applyFont="1" applyBorder="1" applyAlignment="1">
      <alignment horizontal="right" vertical="center"/>
    </xf>
    <xf numFmtId="3" fontId="45" fillId="0" borderId="33" xfId="6" applyNumberFormat="1" applyFont="1" applyBorder="1" applyAlignment="1">
      <alignment horizontal="right" vertical="center"/>
    </xf>
    <xf numFmtId="3" fontId="45" fillId="0" borderId="34" xfId="6" applyNumberFormat="1" applyFont="1" applyBorder="1" applyAlignment="1">
      <alignment horizontal="right" vertical="center"/>
    </xf>
    <xf numFmtId="3" fontId="40" fillId="0" borderId="12" xfId="6" applyNumberFormat="1" applyFont="1" applyBorder="1" applyAlignment="1">
      <alignment horizontal="right" vertical="center"/>
    </xf>
    <xf numFmtId="3" fontId="40" fillId="0" borderId="13" xfId="6" applyNumberFormat="1" applyFont="1" applyBorder="1" applyAlignment="1">
      <alignment horizontal="right" vertical="center"/>
    </xf>
    <xf numFmtId="0" fontId="43" fillId="0" borderId="1" xfId="0" applyFont="1" applyBorder="1" applyAlignment="1">
      <alignment vertical="center"/>
    </xf>
    <xf numFmtId="3" fontId="45" fillId="0" borderId="6" xfId="6" applyNumberFormat="1" applyFont="1" applyBorder="1" applyAlignment="1">
      <alignment horizontal="right" vertical="center"/>
    </xf>
    <xf numFmtId="3" fontId="45" fillId="0" borderId="9" xfId="6" applyNumberFormat="1" applyFont="1" applyBorder="1" applyAlignment="1">
      <alignment horizontal="right" vertical="center"/>
    </xf>
    <xf numFmtId="3" fontId="40" fillId="0" borderId="6" xfId="6" applyNumberFormat="1" applyFont="1" applyBorder="1" applyAlignment="1" applyProtection="1">
      <alignment horizontal="right" vertical="center"/>
      <protection locked="0"/>
    </xf>
    <xf numFmtId="3" fontId="40" fillId="0" borderId="9" xfId="6" applyNumberFormat="1" applyFont="1" applyBorder="1" applyAlignment="1" applyProtection="1">
      <alignment horizontal="right" vertical="center"/>
      <protection locked="0"/>
    </xf>
    <xf numFmtId="167" fontId="6" fillId="0" borderId="27" xfId="5" applyNumberFormat="1" applyFont="1" applyBorder="1" applyAlignment="1">
      <alignment horizontal="right" vertical="center" wrapText="1" indent="1"/>
    </xf>
    <xf numFmtId="3" fontId="29" fillId="0" borderId="4" xfId="5" applyNumberFormat="1" applyFont="1" applyBorder="1" applyAlignment="1">
      <alignment vertical="center"/>
    </xf>
    <xf numFmtId="165" fontId="0" fillId="7" borderId="36" xfId="0" applyNumberFormat="1" applyFill="1" applyBorder="1"/>
    <xf numFmtId="165" fontId="0" fillId="7" borderId="33" xfId="0" applyNumberFormat="1" applyFill="1" applyBorder="1"/>
    <xf numFmtId="165" fontId="0" fillId="7" borderId="34" xfId="0" applyNumberFormat="1" applyFill="1" applyBorder="1"/>
    <xf numFmtId="165" fontId="0" fillId="7" borderId="35" xfId="0" applyNumberFormat="1" applyFill="1" applyBorder="1"/>
    <xf numFmtId="165" fontId="0" fillId="7" borderId="6" xfId="0" applyNumberFormat="1" applyFill="1" applyBorder="1"/>
    <xf numFmtId="165" fontId="0" fillId="7" borderId="32" xfId="0" applyNumberFormat="1" applyFill="1" applyBorder="1"/>
    <xf numFmtId="3" fontId="8" fillId="0" borderId="3" xfId="5" applyNumberFormat="1" applyFont="1" applyBorder="1" applyAlignment="1">
      <alignment horizontal="right" vertical="center" wrapText="1" indent="1"/>
    </xf>
    <xf numFmtId="3" fontId="8" fillId="0" borderId="48" xfId="5" applyNumberFormat="1" applyFont="1" applyBorder="1" applyAlignment="1">
      <alignment horizontal="right" vertical="center" wrapText="1" indent="1"/>
    </xf>
    <xf numFmtId="3" fontId="8" fillId="0" borderId="4" xfId="5" applyNumberFormat="1" applyFont="1" applyBorder="1" applyAlignment="1">
      <alignment horizontal="right" vertical="center" wrapText="1" indent="1"/>
    </xf>
    <xf numFmtId="3" fontId="8" fillId="0" borderId="21" xfId="5" applyNumberFormat="1" applyFont="1" applyBorder="1" applyAlignment="1">
      <alignment horizontal="right" vertical="center" wrapText="1" indent="1"/>
    </xf>
    <xf numFmtId="3" fontId="6" fillId="0" borderId="5" xfId="5" applyNumberFormat="1" applyFont="1" applyBorder="1" applyAlignment="1">
      <alignment horizontal="right" vertical="center" wrapText="1" indent="1"/>
    </xf>
    <xf numFmtId="3" fontId="6" fillId="0" borderId="20" xfId="5" applyNumberFormat="1" applyFont="1" applyBorder="1" applyAlignment="1">
      <alignment horizontal="right" vertical="center" wrapText="1" indent="1"/>
    </xf>
    <xf numFmtId="3" fontId="6" fillId="0" borderId="17" xfId="5" applyNumberFormat="1" applyFont="1" applyBorder="1" applyAlignment="1">
      <alignment horizontal="right" vertical="center" wrapText="1" indent="1"/>
    </xf>
    <xf numFmtId="3" fontId="6" fillId="0" borderId="18" xfId="5" applyNumberFormat="1" applyFont="1" applyBorder="1" applyAlignment="1">
      <alignment horizontal="right" vertical="center" wrapText="1" indent="1"/>
    </xf>
    <xf numFmtId="3" fontId="29" fillId="15" borderId="38" xfId="5" applyNumberFormat="1" applyFont="1" applyFill="1" applyBorder="1" applyAlignment="1">
      <alignment vertical="center"/>
    </xf>
    <xf numFmtId="3" fontId="29" fillId="15" borderId="6" xfId="5" applyNumberFormat="1" applyFont="1" applyFill="1" applyBorder="1" applyAlignment="1">
      <alignment vertical="center"/>
    </xf>
    <xf numFmtId="3" fontId="28" fillId="15" borderId="19" xfId="5" applyNumberFormat="1" applyFont="1" applyFill="1" applyBorder="1" applyAlignment="1">
      <alignment vertical="center"/>
    </xf>
    <xf numFmtId="3" fontId="28" fillId="3" borderId="14" xfId="5" applyNumberFormat="1" applyFont="1" applyFill="1" applyBorder="1" applyAlignment="1">
      <alignment vertical="center"/>
    </xf>
    <xf numFmtId="3" fontId="28" fillId="3" borderId="98" xfId="5" applyNumberFormat="1" applyFont="1" applyFill="1" applyBorder="1" applyAlignment="1">
      <alignment vertical="center"/>
    </xf>
    <xf numFmtId="3" fontId="28" fillId="15" borderId="99" xfId="5" applyNumberFormat="1" applyFont="1" applyFill="1" applyBorder="1" applyAlignment="1">
      <alignment vertical="center"/>
    </xf>
    <xf numFmtId="3" fontId="28" fillId="3" borderId="15" xfId="5" applyNumberFormat="1" applyFont="1" applyFill="1" applyBorder="1" applyAlignment="1">
      <alignment vertical="center"/>
    </xf>
    <xf numFmtId="3" fontId="28" fillId="3" borderId="100" xfId="5" applyNumberFormat="1" applyFont="1" applyFill="1" applyBorder="1" applyAlignment="1">
      <alignment vertical="center"/>
    </xf>
    <xf numFmtId="3" fontId="28" fillId="3" borderId="101" xfId="5" applyNumberFormat="1" applyFont="1" applyFill="1" applyBorder="1" applyAlignment="1">
      <alignment vertical="center"/>
    </xf>
    <xf numFmtId="3" fontId="28" fillId="15" borderId="102" xfId="5" applyNumberFormat="1" applyFont="1" applyFill="1" applyBorder="1" applyAlignment="1">
      <alignment vertical="center"/>
    </xf>
    <xf numFmtId="166" fontId="28" fillId="2" borderId="100" xfId="5" applyNumberFormat="1" applyFont="1" applyFill="1" applyBorder="1" applyAlignment="1">
      <alignment horizontal="center" vertical="center"/>
    </xf>
    <xf numFmtId="3" fontId="28" fillId="3" borderId="16" xfId="5" applyNumberFormat="1" applyFont="1" applyFill="1" applyBorder="1" applyAlignment="1">
      <alignment vertical="center"/>
    </xf>
    <xf numFmtId="3" fontId="28" fillId="3" borderId="103" xfId="5" applyNumberFormat="1" applyFont="1" applyFill="1" applyBorder="1" applyAlignment="1">
      <alignment vertical="center"/>
    </xf>
    <xf numFmtId="3" fontId="28" fillId="15" borderId="104" xfId="5" applyNumberFormat="1" applyFont="1" applyFill="1" applyBorder="1" applyAlignment="1">
      <alignment vertical="center"/>
    </xf>
    <xf numFmtId="3" fontId="28" fillId="0" borderId="21" xfId="5" applyNumberFormat="1" applyFont="1" applyBorder="1" applyAlignment="1">
      <alignment horizontal="right" vertical="center"/>
    </xf>
    <xf numFmtId="3" fontId="34" fillId="0" borderId="11" xfId="5" applyNumberFormat="1" applyFont="1" applyBorder="1" applyAlignment="1">
      <alignment horizontal="right" vertical="center" wrapText="1"/>
    </xf>
    <xf numFmtId="3" fontId="28" fillId="0" borderId="5" xfId="5" applyNumberFormat="1" applyFont="1" applyBorder="1" applyAlignment="1">
      <alignment vertical="center"/>
    </xf>
    <xf numFmtId="3" fontId="73" fillId="6" borderId="72" xfId="5" applyNumberFormat="1" applyFont="1" applyFill="1" applyBorder="1" applyAlignment="1">
      <alignment horizontal="right" vertical="center"/>
    </xf>
    <xf numFmtId="3" fontId="73" fillId="6" borderId="75" xfId="5" applyNumberFormat="1" applyFont="1" applyFill="1" applyBorder="1" applyAlignment="1">
      <alignment horizontal="right" vertical="center"/>
    </xf>
    <xf numFmtId="3" fontId="73" fillId="6" borderId="76" xfId="5" applyNumberFormat="1" applyFont="1" applyFill="1" applyBorder="1" applyAlignment="1">
      <alignment horizontal="right" vertical="center"/>
    </xf>
    <xf numFmtId="3" fontId="73" fillId="9" borderId="72" xfId="5" applyNumberFormat="1" applyFont="1" applyFill="1" applyBorder="1" applyAlignment="1">
      <alignment horizontal="right" vertical="center"/>
    </xf>
    <xf numFmtId="3" fontId="73" fillId="9" borderId="75" xfId="5" applyNumberFormat="1" applyFont="1" applyFill="1" applyBorder="1" applyAlignment="1">
      <alignment horizontal="right" vertical="center"/>
    </xf>
    <xf numFmtId="3" fontId="73" fillId="9" borderId="76" xfId="5" applyNumberFormat="1" applyFont="1" applyFill="1" applyBorder="1" applyAlignment="1">
      <alignment horizontal="right" vertical="center"/>
    </xf>
    <xf numFmtId="3" fontId="6" fillId="16" borderId="7" xfId="5" applyNumberFormat="1" applyFont="1" applyFill="1" applyBorder="1" applyAlignment="1">
      <alignment horizontal="right" vertical="center"/>
    </xf>
    <xf numFmtId="3" fontId="6" fillId="16" borderId="19" xfId="5" applyNumberFormat="1" applyFont="1" applyFill="1" applyBorder="1" applyAlignment="1">
      <alignment horizontal="right" vertical="center"/>
    </xf>
    <xf numFmtId="172" fontId="68" fillId="0" borderId="0" xfId="11" applyNumberFormat="1" applyFont="1"/>
    <xf numFmtId="0" fontId="13" fillId="6" borderId="45" xfId="0" applyFont="1" applyFill="1" applyBorder="1" applyAlignment="1">
      <alignment horizontal="center" vertical="center"/>
    </xf>
    <xf numFmtId="0" fontId="58" fillId="0" borderId="0" xfId="5" applyFont="1" applyAlignment="1">
      <alignment horizontal="left" vertical="center"/>
    </xf>
    <xf numFmtId="170" fontId="6" fillId="0" borderId="0" xfId="5" applyNumberFormat="1" applyFont="1" applyAlignment="1">
      <alignment vertical="center"/>
    </xf>
    <xf numFmtId="0" fontId="60" fillId="0" borderId="0" xfId="5" applyFont="1" applyAlignment="1" applyProtection="1">
      <alignment vertical="center"/>
      <protection locked="0"/>
    </xf>
    <xf numFmtId="0" fontId="62" fillId="0" borderId="0" xfId="5" applyFont="1" applyAlignment="1" applyProtection="1">
      <alignment vertical="center"/>
      <protection locked="0"/>
    </xf>
    <xf numFmtId="0" fontId="81" fillId="0" borderId="0" xfId="5" applyFont="1" applyAlignment="1" applyProtection="1">
      <alignment vertical="center"/>
      <protection locked="0"/>
    </xf>
    <xf numFmtId="49" fontId="81" fillId="0" borderId="0" xfId="5" applyNumberFormat="1" applyFont="1" applyAlignment="1" applyProtection="1">
      <alignment vertical="center"/>
      <protection locked="0"/>
    </xf>
    <xf numFmtId="49" fontId="82" fillId="0" borderId="0" xfId="5" applyNumberFormat="1" applyFont="1" applyAlignment="1" applyProtection="1">
      <alignment vertical="center"/>
      <protection locked="0"/>
    </xf>
    <xf numFmtId="0" fontId="82" fillId="0" borderId="0" xfId="5" applyFont="1" applyAlignment="1">
      <alignment vertical="center"/>
    </xf>
    <xf numFmtId="49" fontId="82" fillId="0" borderId="0" xfId="5" applyNumberFormat="1" applyFont="1" applyAlignment="1">
      <alignment vertical="center"/>
    </xf>
    <xf numFmtId="0" fontId="63" fillId="0" borderId="0" xfId="5" applyFont="1" applyAlignment="1">
      <alignment vertical="center"/>
    </xf>
    <xf numFmtId="0" fontId="28" fillId="0" borderId="13" xfId="5" applyFont="1" applyBorder="1" applyAlignment="1">
      <alignment horizontal="center" vertical="center" wrapText="1"/>
    </xf>
    <xf numFmtId="0" fontId="64" fillId="0" borderId="0" xfId="0" applyFont="1" applyAlignment="1">
      <alignment vertical="center"/>
    </xf>
    <xf numFmtId="0" fontId="6" fillId="0" borderId="0" xfId="0" applyFont="1" applyAlignment="1">
      <alignment horizontal="left" vertical="center"/>
    </xf>
    <xf numFmtId="0" fontId="8" fillId="0" borderId="1" xfId="6" applyFont="1" applyBorder="1" applyAlignment="1">
      <alignment vertical="center" wrapText="1"/>
    </xf>
    <xf numFmtId="0" fontId="8" fillId="0" borderId="23" xfId="6" applyFont="1" applyBorder="1" applyAlignment="1">
      <alignment vertical="center" wrapText="1"/>
    </xf>
    <xf numFmtId="3" fontId="45" fillId="0" borderId="9" xfId="6" applyNumberFormat="1" applyFont="1" applyBorder="1" applyAlignment="1">
      <alignment horizontal="right" vertical="center" wrapText="1"/>
    </xf>
    <xf numFmtId="3" fontId="45" fillId="0" borderId="34" xfId="6" applyNumberFormat="1" applyFont="1" applyBorder="1" applyAlignment="1">
      <alignment horizontal="right" vertical="center" wrapText="1"/>
    </xf>
    <xf numFmtId="3" fontId="45" fillId="0" borderId="33" xfId="6" applyNumberFormat="1" applyFont="1" applyBorder="1" applyAlignment="1">
      <alignment horizontal="right" vertical="center" wrapText="1"/>
    </xf>
    <xf numFmtId="171" fontId="83" fillId="0" borderId="0" xfId="6" applyNumberFormat="1" applyFont="1" applyAlignment="1">
      <alignment vertical="center"/>
    </xf>
    <xf numFmtId="0" fontId="73" fillId="0" borderId="0" xfId="5" applyFont="1" applyAlignment="1">
      <alignment vertical="center" wrapText="1"/>
    </xf>
    <xf numFmtId="3" fontId="6" fillId="0" borderId="38" xfId="5" applyNumberFormat="1" applyFont="1" applyBorder="1" applyAlignment="1">
      <alignment vertical="center" wrapText="1"/>
    </xf>
    <xf numFmtId="0" fontId="6" fillId="0" borderId="12" xfId="5" applyFont="1" applyBorder="1" applyAlignment="1">
      <alignment horizontal="center" vertical="center" wrapText="1"/>
    </xf>
    <xf numFmtId="3" fontId="8" fillId="4" borderId="38" xfId="5" applyNumberFormat="1" applyFont="1" applyFill="1" applyBorder="1" applyAlignment="1">
      <alignment vertical="center" wrapText="1"/>
    </xf>
    <xf numFmtId="166" fontId="28" fillId="15" borderId="6" xfId="5" applyNumberFormat="1" applyFont="1" applyFill="1" applyBorder="1" applyAlignment="1">
      <alignment horizontal="right" vertical="center"/>
    </xf>
    <xf numFmtId="0" fontId="28" fillId="0" borderId="65" xfId="5" applyFont="1" applyBorder="1" applyAlignment="1">
      <alignment horizontal="center" vertical="center" wrapText="1"/>
    </xf>
    <xf numFmtId="0" fontId="28" fillId="0" borderId="49" xfId="5" applyFont="1" applyBorder="1" applyAlignment="1">
      <alignment horizontal="center" vertical="center" wrapText="1"/>
    </xf>
    <xf numFmtId="0" fontId="28" fillId="0" borderId="46" xfId="5" applyFont="1" applyBorder="1" applyAlignment="1">
      <alignment horizontal="center" vertical="center" wrapText="1"/>
    </xf>
    <xf numFmtId="0" fontId="28" fillId="0" borderId="10" xfId="5" applyFont="1" applyBorder="1" applyAlignment="1">
      <alignment horizontal="center" vertical="center" wrapText="1"/>
    </xf>
    <xf numFmtId="0" fontId="28" fillId="0" borderId="3" xfId="5" applyFont="1" applyBorder="1" applyAlignment="1">
      <alignment horizontal="center" vertical="center" wrapText="1"/>
    </xf>
    <xf numFmtId="0" fontId="28" fillId="0" borderId="48" xfId="5" applyFont="1" applyBorder="1" applyAlignment="1">
      <alignment horizontal="center" vertical="center" wrapText="1"/>
    </xf>
    <xf numFmtId="0" fontId="28" fillId="0" borderId="4" xfId="5" applyFont="1" applyBorder="1" applyAlignment="1">
      <alignment horizontal="center" vertical="center" wrapText="1"/>
    </xf>
    <xf numFmtId="0" fontId="28" fillId="0" borderId="11" xfId="5" applyFont="1" applyBorder="1" applyAlignment="1">
      <alignment horizontal="center" vertical="center" wrapText="1"/>
    </xf>
    <xf numFmtId="0" fontId="28" fillId="0" borderId="47" xfId="5" applyFont="1" applyBorder="1" applyAlignment="1">
      <alignment horizontal="center" vertical="center" wrapText="1"/>
    </xf>
    <xf numFmtId="165" fontId="0" fillId="7" borderId="57" xfId="0" applyNumberFormat="1" applyFill="1" applyBorder="1"/>
    <xf numFmtId="3" fontId="28" fillId="0" borderId="6" xfId="5" applyNumberFormat="1" applyFont="1" applyBorder="1" applyAlignment="1" applyProtection="1">
      <alignment horizontal="right" vertical="center"/>
      <protection locked="0"/>
    </xf>
    <xf numFmtId="0" fontId="28" fillId="0" borderId="8" xfId="5" applyFont="1" applyBorder="1" applyAlignment="1">
      <alignment horizontal="center" vertical="center" wrapText="1"/>
    </xf>
    <xf numFmtId="167" fontId="6" fillId="0" borderId="5" xfId="5" applyNumberFormat="1" applyFont="1" applyBorder="1" applyAlignment="1" applyProtection="1">
      <alignment horizontal="right" vertical="center"/>
      <protection locked="0"/>
    </xf>
    <xf numFmtId="167" fontId="6" fillId="0" borderId="100" xfId="5" applyNumberFormat="1" applyFont="1" applyBorder="1" applyAlignment="1" applyProtection="1">
      <alignment horizontal="right" vertical="center"/>
      <protection locked="0"/>
    </xf>
    <xf numFmtId="167" fontId="6" fillId="2" borderId="29" xfId="5" applyNumberFormat="1" applyFont="1" applyFill="1" applyBorder="1" applyAlignment="1" applyProtection="1">
      <alignment horizontal="right" vertical="center"/>
      <protection locked="0"/>
    </xf>
    <xf numFmtId="0" fontId="6" fillId="0" borderId="5" xfId="5" applyFont="1" applyBorder="1" applyAlignment="1">
      <alignment horizontal="center" vertical="center" wrapText="1"/>
    </xf>
    <xf numFmtId="0" fontId="6" fillId="0" borderId="6" xfId="5" applyFont="1" applyBorder="1" applyAlignment="1">
      <alignment horizontal="center" vertical="center" wrapText="1"/>
    </xf>
    <xf numFmtId="0" fontId="6" fillId="0" borderId="58" xfId="5" applyFont="1" applyBorder="1" applyAlignment="1">
      <alignment horizontal="center" vertical="center"/>
    </xf>
    <xf numFmtId="0" fontId="10" fillId="0" borderId="50" xfId="5" applyFont="1" applyBorder="1" applyAlignment="1">
      <alignment horizontal="center" vertical="center" wrapText="1"/>
    </xf>
    <xf numFmtId="0" fontId="10" fillId="0" borderId="105" xfId="5" applyFont="1" applyBorder="1" applyAlignment="1">
      <alignment horizontal="center" vertical="center" wrapText="1"/>
    </xf>
    <xf numFmtId="0" fontId="6" fillId="16" borderId="8" xfId="5" applyFont="1" applyFill="1" applyBorder="1" applyAlignment="1">
      <alignment horizontal="center" vertical="center"/>
    </xf>
    <xf numFmtId="0" fontId="6" fillId="2" borderId="1" xfId="5" applyFont="1" applyFill="1" applyBorder="1" applyAlignment="1">
      <alignment horizontal="center" vertical="center"/>
    </xf>
    <xf numFmtId="0" fontId="6" fillId="2" borderId="106" xfId="5" applyFont="1" applyFill="1" applyBorder="1" applyAlignment="1">
      <alignment horizontal="center" vertical="center"/>
    </xf>
    <xf numFmtId="0" fontId="6" fillId="0" borderId="56" xfId="5" applyFont="1" applyBorder="1" applyAlignment="1">
      <alignment horizontal="center" vertical="center"/>
    </xf>
    <xf numFmtId="0" fontId="6" fillId="0" borderId="41" xfId="5" applyFont="1" applyBorder="1" applyAlignment="1">
      <alignment horizontal="center" vertical="center"/>
    </xf>
    <xf numFmtId="167" fontId="6" fillId="0" borderId="20" xfId="5" applyNumberFormat="1" applyFont="1" applyBorder="1" applyAlignment="1">
      <alignment horizontal="right" vertical="center"/>
    </xf>
    <xf numFmtId="0" fontId="6" fillId="2" borderId="54" xfId="5" applyFont="1" applyFill="1" applyBorder="1" applyAlignment="1">
      <alignment horizontal="center" vertical="center"/>
    </xf>
    <xf numFmtId="0" fontId="6" fillId="0" borderId="107" xfId="5" applyFont="1" applyBorder="1" applyAlignment="1">
      <alignment horizontal="center" vertical="center"/>
    </xf>
    <xf numFmtId="0" fontId="6" fillId="2" borderId="108" xfId="5" applyFont="1" applyFill="1" applyBorder="1" applyAlignment="1">
      <alignment horizontal="center" vertical="center"/>
    </xf>
    <xf numFmtId="167" fontId="6" fillId="0" borderId="109" xfId="5" applyNumberFormat="1" applyFont="1" applyBorder="1" applyAlignment="1">
      <alignment horizontal="right" vertical="center"/>
    </xf>
    <xf numFmtId="0" fontId="6" fillId="2" borderId="86" xfId="5" applyFont="1" applyFill="1" applyBorder="1" applyAlignment="1">
      <alignment horizontal="center" vertical="center"/>
    </xf>
    <xf numFmtId="0" fontId="6" fillId="2" borderId="41" xfId="5" applyFont="1" applyFill="1" applyBorder="1" applyAlignment="1">
      <alignment horizontal="right" vertical="center"/>
    </xf>
    <xf numFmtId="0" fontId="6" fillId="2" borderId="110" xfId="5" applyFont="1" applyFill="1" applyBorder="1" applyAlignment="1">
      <alignment horizontal="center" vertical="center"/>
    </xf>
    <xf numFmtId="167" fontId="6" fillId="2" borderId="31" xfId="5" applyNumberFormat="1" applyFont="1" applyFill="1" applyBorder="1" applyAlignment="1">
      <alignment horizontal="right" vertical="center"/>
    </xf>
    <xf numFmtId="0" fontId="84" fillId="7" borderId="0" xfId="5" applyFont="1" applyFill="1" applyAlignment="1">
      <alignment horizontal="right" vertical="center"/>
    </xf>
    <xf numFmtId="3" fontId="73" fillId="8" borderId="111" xfId="5" applyNumberFormat="1" applyFont="1" applyFill="1" applyBorder="1" applyAlignment="1">
      <alignment horizontal="right" vertical="center"/>
    </xf>
    <xf numFmtId="3" fontId="73" fillId="8" borderId="112" xfId="5" applyNumberFormat="1" applyFont="1" applyFill="1" applyBorder="1" applyAlignment="1">
      <alignment horizontal="right" vertical="center"/>
    </xf>
    <xf numFmtId="3" fontId="73" fillId="6" borderId="113" xfId="5" applyNumberFormat="1" applyFont="1" applyFill="1" applyBorder="1" applyAlignment="1">
      <alignment horizontal="right" vertical="center"/>
    </xf>
    <xf numFmtId="3" fontId="73" fillId="6" borderId="114" xfId="5" applyNumberFormat="1" applyFont="1" applyFill="1" applyBorder="1" applyAlignment="1">
      <alignment horizontal="right" vertical="center"/>
    </xf>
    <xf numFmtId="3" fontId="73" fillId="9" borderId="113" xfId="5" applyNumberFormat="1" applyFont="1" applyFill="1" applyBorder="1" applyAlignment="1">
      <alignment horizontal="right" vertical="center"/>
    </xf>
    <xf numFmtId="3" fontId="73" fillId="9" borderId="114" xfId="5" applyNumberFormat="1" applyFont="1" applyFill="1" applyBorder="1" applyAlignment="1">
      <alignment horizontal="right" vertical="center"/>
    </xf>
    <xf numFmtId="3" fontId="73" fillId="10" borderId="113" xfId="5" applyNumberFormat="1" applyFont="1" applyFill="1" applyBorder="1" applyAlignment="1">
      <alignment horizontal="right" vertical="center"/>
    </xf>
    <xf numFmtId="3" fontId="73" fillId="10" borderId="114" xfId="5" applyNumberFormat="1" applyFont="1" applyFill="1" applyBorder="1" applyAlignment="1">
      <alignment horizontal="right" vertical="center"/>
    </xf>
    <xf numFmtId="3" fontId="73" fillId="8" borderId="113" xfId="5" applyNumberFormat="1" applyFont="1" applyFill="1" applyBorder="1" applyAlignment="1">
      <alignment horizontal="right" vertical="center"/>
    </xf>
    <xf numFmtId="3" fontId="73" fillId="8" borderId="114" xfId="5" applyNumberFormat="1" applyFont="1" applyFill="1" applyBorder="1" applyAlignment="1">
      <alignment horizontal="right" vertical="center"/>
    </xf>
    <xf numFmtId="0" fontId="12" fillId="4" borderId="3" xfId="0" applyFont="1" applyFill="1" applyBorder="1" applyAlignment="1">
      <alignment horizontal="center" vertical="center"/>
    </xf>
    <xf numFmtId="0" fontId="1" fillId="4" borderId="21" xfId="0" applyFont="1" applyFill="1" applyBorder="1" applyAlignment="1">
      <alignment vertical="center"/>
    </xf>
    <xf numFmtId="3" fontId="8" fillId="15" borderId="19" xfId="5" applyNumberFormat="1" applyFont="1" applyFill="1" applyBorder="1" applyAlignment="1">
      <alignment horizontal="right" vertical="center"/>
    </xf>
    <xf numFmtId="0" fontId="12" fillId="15" borderId="7" xfId="0" applyFont="1" applyFill="1" applyBorder="1" applyAlignment="1">
      <alignment horizontal="center" vertical="center"/>
    </xf>
    <xf numFmtId="0" fontId="13" fillId="15" borderId="3" xfId="0" applyFont="1" applyFill="1" applyBorder="1" applyAlignment="1">
      <alignment horizontal="center" vertical="center"/>
    </xf>
    <xf numFmtId="165" fontId="6" fillId="0" borderId="10" xfId="5" applyNumberFormat="1" applyFont="1" applyBorder="1" applyAlignment="1">
      <alignment horizontal="right" vertical="center"/>
    </xf>
    <xf numFmtId="166" fontId="29" fillId="4" borderId="9" xfId="5" applyNumberFormat="1" applyFont="1" applyFill="1" applyBorder="1" applyAlignment="1">
      <alignment horizontal="right" vertical="center"/>
    </xf>
    <xf numFmtId="166" fontId="29" fillId="2" borderId="11" xfId="5" applyNumberFormat="1" applyFont="1" applyFill="1" applyBorder="1" applyAlignment="1">
      <alignment horizontal="right" vertical="center"/>
    </xf>
    <xf numFmtId="0" fontId="18" fillId="0" borderId="0" xfId="5" applyFont="1" applyProtection="1">
      <protection locked="0"/>
    </xf>
    <xf numFmtId="3" fontId="12" fillId="0" borderId="13" xfId="9" applyNumberFormat="1" applyFont="1" applyBorder="1" applyAlignment="1" applyProtection="1">
      <alignment horizontal="left" vertical="center" wrapText="1"/>
      <protection locked="0"/>
    </xf>
    <xf numFmtId="0" fontId="23" fillId="0" borderId="9" xfId="0" applyFont="1" applyBorder="1" applyAlignment="1">
      <alignment horizontal="left" vertical="center"/>
    </xf>
    <xf numFmtId="3" fontId="29" fillId="0" borderId="3" xfId="5" applyNumberFormat="1" applyFont="1" applyBorder="1" applyAlignment="1">
      <alignment horizontal="center" vertical="center"/>
    </xf>
    <xf numFmtId="0" fontId="62" fillId="0" borderId="0" xfId="0" applyFont="1" applyAlignment="1">
      <alignment vertical="center"/>
    </xf>
    <xf numFmtId="0" fontId="87" fillId="0" borderId="0" xfId="0" applyFont="1" applyAlignment="1">
      <alignment horizontal="right" vertical="center"/>
    </xf>
    <xf numFmtId="0" fontId="0" fillId="0" borderId="23" xfId="0" applyBorder="1" applyAlignment="1">
      <alignment horizontal="center" vertical="center" wrapText="1" shrinkToFit="1"/>
    </xf>
    <xf numFmtId="3" fontId="8" fillId="6" borderId="88" xfId="5" applyNumberFormat="1" applyFont="1" applyFill="1" applyBorder="1" applyAlignment="1">
      <alignment horizontal="right" vertical="center"/>
    </xf>
    <xf numFmtId="3" fontId="8" fillId="6" borderId="6" xfId="5" applyNumberFormat="1" applyFont="1" applyFill="1" applyBorder="1" applyAlignment="1">
      <alignment horizontal="right" vertical="center"/>
    </xf>
    <xf numFmtId="3" fontId="8" fillId="6" borderId="5" xfId="5" applyNumberFormat="1" applyFont="1" applyFill="1" applyBorder="1" applyAlignment="1" applyProtection="1">
      <alignment horizontal="right" vertical="center"/>
      <protection locked="0"/>
    </xf>
    <xf numFmtId="3" fontId="8" fillId="6" borderId="18" xfId="5" applyNumberFormat="1" applyFont="1" applyFill="1" applyBorder="1" applyAlignment="1">
      <alignment horizontal="right" vertical="center"/>
    </xf>
    <xf numFmtId="3" fontId="8" fillId="6" borderId="17" xfId="5" applyNumberFormat="1" applyFont="1" applyFill="1" applyBorder="1" applyAlignment="1">
      <alignment horizontal="right" vertical="center"/>
    </xf>
    <xf numFmtId="3" fontId="6" fillId="5" borderId="40" xfId="5" applyNumberFormat="1" applyFont="1" applyFill="1" applyBorder="1" applyAlignment="1">
      <alignment horizontal="right" vertical="center"/>
    </xf>
    <xf numFmtId="3" fontId="8" fillId="6" borderId="6" xfId="5" applyNumberFormat="1" applyFont="1" applyFill="1" applyBorder="1" applyAlignment="1" applyProtection="1">
      <alignment horizontal="right" vertical="center"/>
      <protection locked="0"/>
    </xf>
    <xf numFmtId="0" fontId="85" fillId="0" borderId="0" xfId="0" applyFont="1"/>
    <xf numFmtId="0" fontId="12" fillId="0" borderId="38" xfId="0" applyFont="1" applyBorder="1" applyAlignment="1">
      <alignment horizontal="center" vertical="center"/>
    </xf>
    <xf numFmtId="0" fontId="12" fillId="6" borderId="38" xfId="0" applyFont="1" applyFill="1" applyBorder="1" applyAlignment="1">
      <alignment horizontal="center" vertical="center"/>
    </xf>
    <xf numFmtId="0" fontId="12" fillId="0" borderId="39" xfId="0" applyFont="1" applyBorder="1" applyAlignment="1">
      <alignment horizontal="center" vertical="center"/>
    </xf>
    <xf numFmtId="0" fontId="12" fillId="0" borderId="117" xfId="0" applyFont="1" applyBorder="1" applyAlignment="1">
      <alignment horizontal="center" vertical="center" wrapText="1"/>
    </xf>
    <xf numFmtId="0" fontId="12" fillId="0" borderId="57" xfId="0" applyFont="1" applyBorder="1" applyAlignment="1">
      <alignment horizontal="center" vertical="center" wrapText="1" shrinkToFit="1"/>
    </xf>
    <xf numFmtId="0" fontId="12" fillId="16" borderId="34" xfId="0" applyFont="1" applyFill="1" applyBorder="1" applyAlignment="1">
      <alignment horizontal="center" vertical="center" wrapText="1" shrinkToFit="1"/>
    </xf>
    <xf numFmtId="3" fontId="8" fillId="6" borderId="35" xfId="5" applyNumberFormat="1" applyFont="1" applyFill="1" applyBorder="1" applyAlignment="1">
      <alignment horizontal="right" vertical="center"/>
    </xf>
    <xf numFmtId="3" fontId="8" fillId="6" borderId="38" xfId="5" applyNumberFormat="1" applyFont="1" applyFill="1" applyBorder="1" applyAlignment="1">
      <alignment horizontal="right" vertical="center"/>
    </xf>
    <xf numFmtId="3" fontId="8" fillId="6" borderId="19" xfId="5" applyNumberFormat="1" applyFont="1" applyFill="1" applyBorder="1" applyAlignment="1">
      <alignment horizontal="right" vertical="center"/>
    </xf>
    <xf numFmtId="3" fontId="8" fillId="6" borderId="7" xfId="5" applyNumberFormat="1" applyFont="1" applyFill="1" applyBorder="1" applyAlignment="1">
      <alignment horizontal="right"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12" fillId="4" borderId="52" xfId="0" applyFont="1" applyFill="1" applyBorder="1" applyAlignment="1">
      <alignment horizontal="center" vertical="center"/>
    </xf>
    <xf numFmtId="0" fontId="12" fillId="15" borderId="38" xfId="0" applyFont="1" applyFill="1" applyBorder="1" applyAlignment="1">
      <alignment horizontal="center" vertical="center"/>
    </xf>
    <xf numFmtId="0" fontId="85" fillId="0" borderId="0" xfId="0" applyFont="1" applyAlignment="1">
      <alignment vertical="center"/>
    </xf>
    <xf numFmtId="0" fontId="12" fillId="15" borderId="59" xfId="0" applyFont="1" applyFill="1" applyBorder="1" applyAlignment="1">
      <alignment horizontal="center" vertical="center"/>
    </xf>
    <xf numFmtId="0" fontId="13" fillId="2" borderId="38" xfId="0" applyFont="1" applyFill="1" applyBorder="1" applyAlignment="1">
      <alignment horizontal="center" vertical="center"/>
    </xf>
    <xf numFmtId="0" fontId="12" fillId="2" borderId="38" xfId="0" applyFont="1" applyFill="1" applyBorder="1" applyAlignment="1">
      <alignment horizontal="center" vertical="center"/>
    </xf>
    <xf numFmtId="0" fontId="13" fillId="0" borderId="38" xfId="0" applyFont="1" applyBorder="1" applyAlignment="1">
      <alignment horizontal="center" vertical="center"/>
    </xf>
    <xf numFmtId="0" fontId="12" fillId="7" borderId="38" xfId="0" applyFont="1" applyFill="1" applyBorder="1" applyAlignment="1">
      <alignment horizontal="center" vertical="center"/>
    </xf>
    <xf numFmtId="0" fontId="13" fillId="15" borderId="52" xfId="0" applyFont="1" applyFill="1" applyBorder="1" applyAlignment="1">
      <alignment horizontal="center" vertical="center"/>
    </xf>
    <xf numFmtId="0" fontId="13" fillId="15" borderId="119" xfId="0" applyFont="1" applyFill="1" applyBorder="1" applyAlignment="1">
      <alignment horizontal="left" vertical="center"/>
    </xf>
    <xf numFmtId="0" fontId="13" fillId="2" borderId="120" xfId="0" applyFont="1" applyFill="1" applyBorder="1" applyAlignment="1">
      <alignment horizontal="center" vertical="center"/>
    </xf>
    <xf numFmtId="0" fontId="12" fillId="0" borderId="120" xfId="0" applyFont="1" applyBorder="1" applyAlignment="1">
      <alignment horizontal="center" vertical="center"/>
    </xf>
    <xf numFmtId="0" fontId="13" fillId="0" borderId="120" xfId="0" applyFont="1" applyBorder="1" applyAlignment="1">
      <alignment horizontal="center" vertical="center"/>
    </xf>
    <xf numFmtId="0" fontId="13" fillId="7" borderId="120" xfId="0" applyFont="1" applyFill="1" applyBorder="1" applyAlignment="1">
      <alignment horizontal="center" vertical="center"/>
    </xf>
    <xf numFmtId="0" fontId="13" fillId="15" borderId="121" xfId="0" applyFont="1" applyFill="1" applyBorder="1" applyAlignment="1">
      <alignment horizontal="center" vertical="center"/>
    </xf>
    <xf numFmtId="0" fontId="13" fillId="4" borderId="122" xfId="0" applyFont="1" applyFill="1" applyBorder="1" applyAlignment="1">
      <alignment horizontal="center" vertical="center"/>
    </xf>
    <xf numFmtId="0" fontId="20" fillId="4" borderId="125" xfId="0" applyFont="1" applyFill="1" applyBorder="1" applyAlignment="1">
      <alignment horizontal="left" vertical="center"/>
    </xf>
    <xf numFmtId="0" fontId="89" fillId="7" borderId="0" xfId="5" applyFont="1" applyFill="1" applyAlignment="1" applyProtection="1">
      <alignment vertical="center"/>
      <protection locked="0"/>
    </xf>
    <xf numFmtId="0" fontId="66" fillId="0" borderId="0" xfId="0" applyFont="1" applyAlignment="1">
      <alignment vertical="center"/>
    </xf>
    <xf numFmtId="3" fontId="73" fillId="0" borderId="0" xfId="5" applyNumberFormat="1" applyFont="1" applyAlignment="1">
      <alignment vertical="center"/>
    </xf>
    <xf numFmtId="0" fontId="6" fillId="0" borderId="1" xfId="5" applyFont="1" applyBorder="1" applyAlignment="1" applyProtection="1">
      <alignment vertical="center"/>
      <protection locked="0"/>
    </xf>
    <xf numFmtId="2" fontId="28" fillId="0" borderId="0" xfId="5" applyNumberFormat="1" applyFont="1" applyProtection="1">
      <protection locked="0"/>
    </xf>
    <xf numFmtId="0" fontId="6" fillId="0" borderId="53" xfId="5" applyFont="1" applyBorder="1" applyAlignment="1">
      <alignment vertical="center" wrapText="1"/>
    </xf>
    <xf numFmtId="0" fontId="6" fillId="0" borderId="24" xfId="5" applyFont="1" applyBorder="1" applyAlignment="1">
      <alignment vertical="center" wrapText="1"/>
    </xf>
    <xf numFmtId="49" fontId="6" fillId="0" borderId="53" xfId="5" applyNumberFormat="1" applyFont="1" applyBorder="1" applyAlignment="1">
      <alignment vertical="center" wrapText="1"/>
    </xf>
    <xf numFmtId="0" fontId="6" fillId="2" borderId="30" xfId="5" applyFont="1" applyFill="1" applyBorder="1" applyAlignment="1">
      <alignment vertical="center" wrapText="1"/>
    </xf>
    <xf numFmtId="2" fontId="10" fillId="0" borderId="94" xfId="5" applyNumberFormat="1" applyFont="1" applyBorder="1" applyAlignment="1">
      <alignment horizontal="center" vertical="center" wrapText="1"/>
    </xf>
    <xf numFmtId="167" fontId="6" fillId="0" borderId="127" xfId="5" applyNumberFormat="1" applyFont="1" applyBorder="1" applyAlignment="1">
      <alignment horizontal="right" vertical="center"/>
    </xf>
    <xf numFmtId="167" fontId="6" fillId="0" borderId="128" xfId="5" applyNumberFormat="1" applyFont="1" applyBorder="1" applyAlignment="1">
      <alignment horizontal="right" vertical="center"/>
    </xf>
    <xf numFmtId="167" fontId="6" fillId="2" borderId="94" xfId="5" applyNumberFormat="1" applyFont="1" applyFill="1" applyBorder="1" applyAlignment="1">
      <alignment horizontal="right" vertical="center"/>
    </xf>
    <xf numFmtId="0" fontId="10" fillId="0" borderId="129" xfId="5" applyFont="1" applyBorder="1" applyAlignment="1">
      <alignment horizontal="center" vertical="center" wrapText="1"/>
    </xf>
    <xf numFmtId="167" fontId="6" fillId="0" borderId="17" xfId="5" applyNumberFormat="1" applyFont="1" applyBorder="1" applyAlignment="1" applyProtection="1">
      <alignment horizontal="right" vertical="center"/>
      <protection locked="0"/>
    </xf>
    <xf numFmtId="167" fontId="6" fillId="0" borderId="130" xfId="5" applyNumberFormat="1" applyFont="1" applyBorder="1" applyAlignment="1" applyProtection="1">
      <alignment horizontal="right" vertical="center"/>
      <protection locked="0"/>
    </xf>
    <xf numFmtId="167" fontId="6" fillId="2" borderId="28" xfId="5" applyNumberFormat="1" applyFont="1" applyFill="1" applyBorder="1" applyAlignment="1" applyProtection="1">
      <alignment horizontal="right" vertical="center"/>
      <protection locked="0"/>
    </xf>
    <xf numFmtId="167" fontId="6" fillId="16" borderId="7" xfId="5" applyNumberFormat="1" applyFont="1" applyFill="1" applyBorder="1" applyAlignment="1" applyProtection="1">
      <alignment horizontal="right" vertical="center"/>
      <protection locked="0"/>
    </xf>
    <xf numFmtId="167" fontId="6" fillId="16" borderId="6" xfId="5" applyNumberFormat="1" applyFont="1" applyFill="1" applyBorder="1" applyAlignment="1" applyProtection="1">
      <alignment horizontal="right" vertical="center"/>
      <protection locked="0"/>
    </xf>
    <xf numFmtId="167" fontId="6" fillId="16" borderId="131" xfId="5" applyNumberFormat="1" applyFont="1" applyFill="1" applyBorder="1" applyAlignment="1" applyProtection="1">
      <alignment horizontal="right" vertical="center"/>
      <protection locked="0"/>
    </xf>
    <xf numFmtId="167" fontId="6" fillId="16" borderId="132" xfId="5" applyNumberFormat="1" applyFont="1" applyFill="1" applyBorder="1" applyAlignment="1" applyProtection="1">
      <alignment horizontal="right" vertical="center"/>
      <protection locked="0"/>
    </xf>
    <xf numFmtId="167" fontId="6" fillId="16" borderId="35" xfId="5" applyNumberFormat="1" applyFont="1" applyFill="1" applyBorder="1" applyAlignment="1">
      <alignment horizontal="right" vertical="center"/>
    </xf>
    <xf numFmtId="167" fontId="6" fillId="16" borderId="9" xfId="5" applyNumberFormat="1" applyFont="1" applyFill="1" applyBorder="1" applyAlignment="1">
      <alignment horizontal="right" vertical="center"/>
    </xf>
    <xf numFmtId="167" fontId="6" fillId="16" borderId="65" xfId="5" applyNumberFormat="1" applyFont="1" applyFill="1" applyBorder="1" applyAlignment="1">
      <alignment horizontal="right" vertical="center"/>
    </xf>
    <xf numFmtId="167" fontId="6" fillId="16" borderId="133" xfId="5" applyNumberFormat="1" applyFont="1" applyFill="1" applyBorder="1" applyAlignment="1">
      <alignment horizontal="right" vertical="center"/>
    </xf>
    <xf numFmtId="167" fontId="6" fillId="16" borderId="46" xfId="5" applyNumberFormat="1" applyFont="1" applyFill="1" applyBorder="1" applyAlignment="1" applyProtection="1">
      <alignment horizontal="right" vertical="center"/>
      <protection locked="0"/>
    </xf>
    <xf numFmtId="167" fontId="6" fillId="16" borderId="49" xfId="5" applyNumberFormat="1" applyFont="1" applyFill="1" applyBorder="1" applyAlignment="1" applyProtection="1">
      <alignment horizontal="right" vertical="center"/>
      <protection locked="0"/>
    </xf>
    <xf numFmtId="167" fontId="6" fillId="16" borderId="134" xfId="5" applyNumberFormat="1" applyFont="1" applyFill="1" applyBorder="1" applyAlignment="1">
      <alignment horizontal="right" vertical="center"/>
    </xf>
    <xf numFmtId="167" fontId="6" fillId="16" borderId="10" xfId="5" applyNumberFormat="1" applyFont="1" applyFill="1" applyBorder="1" applyAlignment="1">
      <alignment horizontal="right" vertical="center"/>
    </xf>
    <xf numFmtId="0" fontId="8" fillId="15" borderId="135" xfId="5" applyFont="1" applyFill="1" applyBorder="1" applyAlignment="1">
      <alignment vertical="center" readingOrder="1"/>
    </xf>
    <xf numFmtId="0" fontId="8" fillId="15" borderId="59" xfId="5" applyFont="1" applyFill="1" applyBorder="1" applyAlignment="1">
      <alignment vertical="center"/>
    </xf>
    <xf numFmtId="167" fontId="8" fillId="15" borderId="45" xfId="5" applyNumberFormat="1" applyFont="1" applyFill="1" applyBorder="1" applyAlignment="1">
      <alignment horizontal="right" vertical="center"/>
    </xf>
    <xf numFmtId="167" fontId="8" fillId="15" borderId="12" xfId="5" applyNumberFormat="1" applyFont="1" applyFill="1" applyBorder="1" applyAlignment="1">
      <alignment horizontal="right" vertical="center"/>
    </xf>
    <xf numFmtId="167" fontId="8" fillId="15" borderId="85" xfId="5" applyNumberFormat="1" applyFont="1" applyFill="1" applyBorder="1" applyAlignment="1">
      <alignment horizontal="right" vertical="center"/>
    </xf>
    <xf numFmtId="167" fontId="8" fillId="15" borderId="90" xfId="5" applyNumberFormat="1" applyFont="1" applyFill="1" applyBorder="1" applyAlignment="1">
      <alignment horizontal="right" vertical="center"/>
    </xf>
    <xf numFmtId="167" fontId="8" fillId="15" borderId="13" xfId="5" applyNumberFormat="1" applyFont="1" applyFill="1" applyBorder="1" applyAlignment="1">
      <alignment horizontal="right" vertical="center"/>
    </xf>
    <xf numFmtId="0" fontId="10" fillId="15" borderId="136" xfId="5" applyFont="1" applyFill="1" applyBorder="1" applyAlignment="1">
      <alignment horizontal="center" vertical="center"/>
    </xf>
    <xf numFmtId="167" fontId="8" fillId="15" borderId="9" xfId="5" applyNumberFormat="1" applyFont="1" applyFill="1" applyBorder="1" applyAlignment="1">
      <alignment horizontal="right" vertical="center"/>
    </xf>
    <xf numFmtId="167" fontId="8" fillId="15" borderId="10" xfId="5" applyNumberFormat="1" applyFont="1" applyFill="1" applyBorder="1" applyAlignment="1">
      <alignment horizontal="right" vertical="center"/>
    </xf>
    <xf numFmtId="167" fontId="8" fillId="15" borderId="137" xfId="5" applyNumberFormat="1" applyFont="1" applyFill="1" applyBorder="1" applyAlignment="1">
      <alignment horizontal="right" vertical="center"/>
    </xf>
    <xf numFmtId="167" fontId="8" fillId="15" borderId="133" xfId="5" applyNumberFormat="1" applyFont="1" applyFill="1" applyBorder="1" applyAlignment="1">
      <alignment horizontal="right" vertical="center"/>
    </xf>
    <xf numFmtId="167" fontId="8" fillId="15" borderId="109" xfId="5" applyNumberFormat="1" applyFont="1" applyFill="1" applyBorder="1" applyAlignment="1">
      <alignment horizontal="right" vertical="center"/>
    </xf>
    <xf numFmtId="167" fontId="8" fillId="15" borderId="31" xfId="5" applyNumberFormat="1" applyFont="1" applyFill="1" applyBorder="1" applyAlignment="1">
      <alignment horizontal="right" vertical="center"/>
    </xf>
    <xf numFmtId="3" fontId="12" fillId="0" borderId="6" xfId="0" applyNumberFormat="1" applyFont="1" applyBorder="1" applyAlignment="1" applyProtection="1">
      <alignment horizontal="right" vertical="center"/>
      <protection locked="0"/>
    </xf>
    <xf numFmtId="0" fontId="8" fillId="0" borderId="32" xfId="5" applyFont="1" applyBorder="1" applyAlignment="1">
      <alignment horizontal="left" vertical="center"/>
    </xf>
    <xf numFmtId="165" fontId="70" fillId="7" borderId="7" xfId="0" applyNumberFormat="1" applyFont="1" applyFill="1" applyBorder="1"/>
    <xf numFmtId="165" fontId="70" fillId="7" borderId="6" xfId="0" applyNumberFormat="1" applyFont="1" applyFill="1" applyBorder="1"/>
    <xf numFmtId="165" fontId="8" fillId="7" borderId="9" xfId="5" applyNumberFormat="1" applyFont="1" applyFill="1" applyBorder="1" applyAlignment="1">
      <alignment horizontal="right" vertical="center" wrapText="1"/>
    </xf>
    <xf numFmtId="165" fontId="8" fillId="7" borderId="35" xfId="5" applyNumberFormat="1" applyFont="1" applyFill="1" applyBorder="1" applyAlignment="1">
      <alignment horizontal="right" vertical="center" wrapText="1"/>
    </xf>
    <xf numFmtId="165" fontId="8" fillId="7" borderId="6" xfId="5" applyNumberFormat="1" applyFont="1" applyFill="1" applyBorder="1" applyAlignment="1">
      <alignment horizontal="right" vertical="center" wrapText="1"/>
    </xf>
    <xf numFmtId="0" fontId="28" fillId="2" borderId="6" xfId="5" applyFont="1" applyFill="1" applyBorder="1" applyAlignment="1">
      <alignment horizontal="center" vertical="center"/>
    </xf>
    <xf numFmtId="0" fontId="28" fillId="0" borderId="6" xfId="5" applyFont="1" applyBorder="1" applyAlignment="1">
      <alignment horizontal="center" vertical="center"/>
    </xf>
    <xf numFmtId="0" fontId="28" fillId="2" borderId="12" xfId="5" applyFont="1" applyFill="1" applyBorder="1" applyAlignment="1">
      <alignment horizontal="center" vertical="center"/>
    </xf>
    <xf numFmtId="0" fontId="28" fillId="2" borderId="13" xfId="5" applyFont="1" applyFill="1" applyBorder="1" applyAlignment="1">
      <alignment horizontal="center" vertical="center"/>
    </xf>
    <xf numFmtId="0" fontId="28" fillId="2" borderId="9" xfId="5" applyFont="1" applyFill="1" applyBorder="1" applyAlignment="1">
      <alignment horizontal="center" vertical="center" wrapText="1"/>
    </xf>
    <xf numFmtId="0" fontId="28" fillId="2" borderId="93" xfId="5" applyFont="1" applyFill="1" applyBorder="1" applyAlignment="1">
      <alignment horizontal="center" vertical="center"/>
    </xf>
    <xf numFmtId="0" fontId="28" fillId="2" borderId="35" xfId="5" applyFont="1" applyFill="1" applyBorder="1" applyAlignment="1">
      <alignment horizontal="center" vertical="center" wrapText="1"/>
    </xf>
    <xf numFmtId="0" fontId="28" fillId="15" borderId="19" xfId="5" applyFont="1" applyFill="1" applyBorder="1" applyAlignment="1">
      <alignment vertical="center"/>
    </xf>
    <xf numFmtId="0" fontId="28" fillId="2" borderId="99" xfId="5" applyFont="1" applyFill="1" applyBorder="1" applyAlignment="1">
      <alignment vertical="center"/>
    </xf>
    <xf numFmtId="0" fontId="28" fillId="2" borderId="102" xfId="5" applyFont="1" applyFill="1" applyBorder="1" applyAlignment="1">
      <alignment vertical="center"/>
    </xf>
    <xf numFmtId="0" fontId="28" fillId="2" borderId="104" xfId="5" applyFont="1" applyFill="1" applyBorder="1" applyAlignment="1">
      <alignment vertical="center"/>
    </xf>
    <xf numFmtId="0" fontId="20" fillId="15" borderId="47" xfId="0" applyFont="1" applyFill="1" applyBorder="1" applyAlignment="1">
      <alignment vertical="center"/>
    </xf>
    <xf numFmtId="3" fontId="21" fillId="15" borderId="3" xfId="5" applyNumberFormat="1" applyFont="1" applyFill="1" applyBorder="1" applyAlignment="1">
      <alignment horizontal="right" vertical="center"/>
    </xf>
    <xf numFmtId="3" fontId="21" fillId="15" borderId="4" xfId="5" applyNumberFormat="1" applyFont="1" applyFill="1" applyBorder="1" applyAlignment="1">
      <alignment horizontal="right" vertical="center"/>
    </xf>
    <xf numFmtId="3" fontId="21" fillId="15" borderId="11" xfId="5" applyNumberFormat="1" applyFont="1" applyFill="1" applyBorder="1" applyAlignment="1">
      <alignment horizontal="right" vertical="center"/>
    </xf>
    <xf numFmtId="3" fontId="12" fillId="0" borderId="119" xfId="9" applyNumberFormat="1" applyFont="1" applyBorder="1" applyAlignment="1" applyProtection="1">
      <alignment horizontal="center" vertical="center"/>
      <protection locked="0"/>
    </xf>
    <xf numFmtId="3" fontId="12" fillId="0" borderId="138" xfId="9" applyNumberFormat="1" applyFont="1" applyBorder="1" applyAlignment="1" applyProtection="1">
      <alignment horizontal="center" vertical="center"/>
      <protection locked="0"/>
    </xf>
    <xf numFmtId="3" fontId="6" fillId="0" borderId="139" xfId="9" applyNumberFormat="1" applyFont="1" applyBorder="1" applyAlignment="1" applyProtection="1">
      <alignment horizontal="center" vertical="center"/>
      <protection locked="0"/>
    </xf>
    <xf numFmtId="0" fontId="7" fillId="0" borderId="0" xfId="5" applyFont="1" applyAlignment="1">
      <alignment vertical="center"/>
    </xf>
    <xf numFmtId="0" fontId="56" fillId="0" borderId="0" xfId="5" applyFont="1" applyAlignment="1">
      <alignment horizontal="right" vertical="center"/>
    </xf>
    <xf numFmtId="0" fontId="8" fillId="15" borderId="17" xfId="5" applyFont="1" applyFill="1" applyBorder="1" applyAlignment="1" applyProtection="1">
      <alignment horizontal="center" vertical="center"/>
      <protection locked="0"/>
    </xf>
    <xf numFmtId="0" fontId="6" fillId="0" borderId="6" xfId="5" applyFont="1" applyBorder="1" applyAlignment="1">
      <alignment horizontal="left" vertical="center" wrapText="1"/>
    </xf>
    <xf numFmtId="0" fontId="8" fillId="15" borderId="7" xfId="5" applyFont="1" applyFill="1" applyBorder="1" applyAlignment="1" applyProtection="1">
      <alignment horizontal="center" vertical="center"/>
      <protection locked="0"/>
    </xf>
    <xf numFmtId="0" fontId="73" fillId="0" borderId="63" xfId="5" applyFont="1" applyBorder="1" applyAlignment="1" applyProtection="1">
      <alignment horizontal="center" vertical="center"/>
      <protection locked="0"/>
    </xf>
    <xf numFmtId="0" fontId="73" fillId="0" borderId="6" xfId="5" applyFont="1" applyBorder="1" applyAlignment="1" applyProtection="1">
      <alignment horizontal="left" vertical="center" indent="1"/>
      <protection locked="0"/>
    </xf>
    <xf numFmtId="0" fontId="73" fillId="0" borderId="35" xfId="5" applyFont="1" applyBorder="1" applyAlignment="1" applyProtection="1">
      <alignment horizontal="left" vertical="center" indent="1"/>
      <protection locked="0"/>
    </xf>
    <xf numFmtId="0" fontId="67" fillId="0" borderId="35" xfId="5" applyFont="1" applyBorder="1" applyAlignment="1" applyProtection="1">
      <alignment horizontal="center" vertical="center"/>
      <protection locked="0"/>
    </xf>
    <xf numFmtId="3" fontId="6" fillId="0" borderId="6" xfId="5" applyNumberFormat="1" applyFont="1" applyBorder="1" applyAlignment="1">
      <alignment vertical="center" wrapText="1"/>
    </xf>
    <xf numFmtId="3" fontId="67" fillId="0" borderId="6" xfId="5" applyNumberFormat="1" applyFont="1" applyBorder="1" applyAlignment="1">
      <alignment horizontal="center" vertical="center" wrapText="1"/>
    </xf>
    <xf numFmtId="3" fontId="67" fillId="0" borderId="32" xfId="5" applyNumberFormat="1" applyFont="1" applyBorder="1" applyAlignment="1">
      <alignment horizontal="center" vertical="center" wrapText="1"/>
    </xf>
    <xf numFmtId="3" fontId="6" fillId="0" borderId="9" xfId="5" applyNumberFormat="1" applyFont="1" applyBorder="1" applyAlignment="1" applyProtection="1">
      <alignment horizontal="right" vertical="center" wrapText="1"/>
      <protection hidden="1"/>
    </xf>
    <xf numFmtId="0" fontId="8" fillId="15" borderId="6" xfId="5" applyFont="1" applyFill="1" applyBorder="1" applyAlignment="1">
      <alignment horizontal="left" vertical="center"/>
    </xf>
    <xf numFmtId="0" fontId="8" fillId="15" borderId="6" xfId="5" applyFont="1" applyFill="1" applyBorder="1" applyAlignment="1">
      <alignment horizontal="left" vertical="center" wrapText="1"/>
    </xf>
    <xf numFmtId="0" fontId="6" fillId="0" borderId="6" xfId="5" applyFont="1" applyBorder="1" applyAlignment="1">
      <alignment vertical="center"/>
    </xf>
    <xf numFmtId="0" fontId="6" fillId="0" borderId="35" xfId="5" applyFont="1" applyBorder="1" applyAlignment="1">
      <alignment horizontal="justify" vertical="center" wrapText="1"/>
    </xf>
    <xf numFmtId="0" fontId="8" fillId="15" borderId="36" xfId="5" applyFont="1" applyFill="1" applyBorder="1" applyAlignment="1" applyProtection="1">
      <alignment horizontal="center" vertical="center"/>
      <protection locked="0"/>
    </xf>
    <xf numFmtId="0" fontId="6" fillId="0" borderId="0" xfId="5" applyFont="1" applyAlignment="1">
      <alignment horizontal="justify" vertical="center" wrapText="1"/>
    </xf>
    <xf numFmtId="0" fontId="12" fillId="0" borderId="35" xfId="0" applyFont="1" applyBorder="1" applyAlignment="1">
      <alignment horizontal="center" vertical="center" wrapText="1"/>
    </xf>
    <xf numFmtId="0" fontId="12" fillId="0" borderId="6" xfId="0" applyFont="1" applyBorder="1" applyAlignment="1">
      <alignment horizontal="center" vertical="center" wrapText="1"/>
    </xf>
    <xf numFmtId="0" fontId="13" fillId="6" borderId="17" xfId="0" applyFont="1" applyFill="1" applyBorder="1" applyAlignment="1">
      <alignment horizontal="center" vertical="center"/>
    </xf>
    <xf numFmtId="0" fontId="85" fillId="0" borderId="38" xfId="0" applyFont="1" applyBorder="1" applyAlignment="1">
      <alignment horizontal="left" vertical="center" indent="3"/>
    </xf>
    <xf numFmtId="0" fontId="13" fillId="6" borderId="22" xfId="0" applyFont="1" applyFill="1" applyBorder="1" applyAlignment="1">
      <alignment horizontal="center" vertical="center"/>
    </xf>
    <xf numFmtId="0" fontId="12" fillId="0" borderId="19" xfId="0" applyFont="1" applyBorder="1" applyAlignment="1">
      <alignment horizontal="center" vertical="center"/>
    </xf>
    <xf numFmtId="0" fontId="13" fillId="15" borderId="19" xfId="0" applyFont="1" applyFill="1" applyBorder="1" applyAlignment="1">
      <alignment horizontal="center" vertical="center"/>
    </xf>
    <xf numFmtId="0" fontId="23" fillId="6" borderId="19" xfId="0" applyFont="1" applyFill="1" applyBorder="1" applyAlignment="1">
      <alignment horizontal="center" vertical="center"/>
    </xf>
    <xf numFmtId="0" fontId="85" fillId="0" borderId="67" xfId="0" applyFont="1" applyBorder="1" applyAlignment="1">
      <alignment horizontal="left" vertical="center" indent="3"/>
    </xf>
    <xf numFmtId="0" fontId="12" fillId="6" borderId="5" xfId="0" applyFont="1" applyFill="1" applyBorder="1" applyAlignment="1">
      <alignment horizontal="center" vertical="center"/>
    </xf>
    <xf numFmtId="0" fontId="12" fillId="6" borderId="6" xfId="0" applyFont="1" applyFill="1" applyBorder="1" applyAlignment="1">
      <alignment horizontal="center" vertical="center"/>
    </xf>
    <xf numFmtId="0" fontId="12" fillId="6" borderId="50" xfId="0" applyFont="1" applyFill="1" applyBorder="1" applyAlignment="1">
      <alignment horizontal="center" vertical="center"/>
    </xf>
    <xf numFmtId="0" fontId="12" fillId="6" borderId="4" xfId="0" applyFont="1" applyFill="1" applyBorder="1" applyAlignment="1">
      <alignment horizontal="center" vertical="center"/>
    </xf>
    <xf numFmtId="0" fontId="12" fillId="0" borderId="18" xfId="0" applyFont="1" applyBorder="1" applyAlignment="1">
      <alignment horizontal="center" vertical="center"/>
    </xf>
    <xf numFmtId="0" fontId="13" fillId="6" borderId="18" xfId="0" applyFont="1" applyFill="1" applyBorder="1" applyAlignment="1">
      <alignment horizontal="center" vertical="center"/>
    </xf>
    <xf numFmtId="3" fontId="6" fillId="5" borderId="88" xfId="5" applyNumberFormat="1" applyFont="1" applyFill="1" applyBorder="1" applyAlignment="1">
      <alignment horizontal="right" vertical="center"/>
    </xf>
    <xf numFmtId="0" fontId="90" fillId="15" borderId="7" xfId="0" applyFont="1" applyFill="1" applyBorder="1" applyAlignment="1">
      <alignment horizontal="center" vertical="center"/>
    </xf>
    <xf numFmtId="0" fontId="90" fillId="15" borderId="6" xfId="0" applyFont="1" applyFill="1" applyBorder="1" applyAlignment="1">
      <alignment horizontal="center" vertical="center"/>
    </xf>
    <xf numFmtId="3" fontId="13" fillId="15" borderId="35" xfId="0" applyNumberFormat="1" applyFont="1" applyFill="1" applyBorder="1" applyAlignment="1">
      <alignment horizontal="right" vertical="center"/>
    </xf>
    <xf numFmtId="3" fontId="8" fillId="6" borderId="5" xfId="5" applyNumberFormat="1" applyFont="1" applyFill="1" applyBorder="1" applyAlignment="1">
      <alignment horizontal="right" vertical="center"/>
    </xf>
    <xf numFmtId="3" fontId="6" fillId="5" borderId="19" xfId="5" applyNumberFormat="1" applyFont="1" applyFill="1" applyBorder="1" applyAlignment="1">
      <alignment horizontal="right" vertical="center"/>
    </xf>
    <xf numFmtId="0" fontId="13" fillId="6" borderId="7" xfId="0" applyFont="1" applyFill="1" applyBorder="1" applyAlignment="1">
      <alignment horizontal="center" vertical="center"/>
    </xf>
    <xf numFmtId="0" fontId="13" fillId="6" borderId="86" xfId="0" applyFont="1" applyFill="1" applyBorder="1" applyAlignment="1">
      <alignment horizontal="center" vertical="center"/>
    </xf>
    <xf numFmtId="0" fontId="13" fillId="6" borderId="3" xfId="0" applyFont="1" applyFill="1" applyBorder="1" applyAlignment="1">
      <alignment horizontal="center" vertical="center"/>
    </xf>
    <xf numFmtId="0" fontId="12" fillId="0" borderId="38" xfId="0" applyFont="1" applyBorder="1" applyAlignment="1">
      <alignment horizontal="left" vertical="center"/>
    </xf>
    <xf numFmtId="0" fontId="8" fillId="0" borderId="0" xfId="5" applyFont="1"/>
    <xf numFmtId="3" fontId="6" fillId="0" borderId="19" xfId="5" applyNumberFormat="1" applyFont="1" applyBorder="1" applyAlignment="1" applyProtection="1">
      <alignment horizontal="right" vertical="center"/>
      <protection locked="0"/>
    </xf>
    <xf numFmtId="3" fontId="6" fillId="0" borderId="19" xfId="5" applyNumberFormat="1" applyFont="1" applyBorder="1" applyAlignment="1" applyProtection="1">
      <alignment horizontal="right"/>
      <protection locked="0"/>
    </xf>
    <xf numFmtId="3" fontId="6" fillId="0" borderId="21" xfId="5" applyNumberFormat="1" applyFont="1" applyBorder="1" applyAlignment="1" applyProtection="1">
      <alignment vertical="center"/>
      <protection locked="0"/>
    </xf>
    <xf numFmtId="3" fontId="6" fillId="0" borderId="40" xfId="5" applyNumberFormat="1" applyFont="1" applyBorder="1" applyAlignment="1" applyProtection="1">
      <alignment horizontal="right" vertical="center"/>
      <protection locked="0"/>
    </xf>
    <xf numFmtId="3" fontId="6" fillId="0" borderId="18" xfId="5" applyNumberFormat="1" applyFont="1" applyBorder="1" applyAlignment="1" applyProtection="1">
      <alignment horizontal="right" vertical="top" wrapText="1"/>
      <protection locked="0"/>
    </xf>
    <xf numFmtId="3" fontId="6" fillId="0" borderId="19" xfId="5" applyNumberFormat="1" applyFont="1" applyBorder="1" applyAlignment="1" applyProtection="1">
      <alignment horizontal="right" vertical="top" wrapText="1"/>
      <protection locked="0"/>
    </xf>
    <xf numFmtId="49" fontId="6" fillId="0" borderId="0" xfId="5" applyNumberFormat="1" applyFont="1" applyProtection="1">
      <protection locked="0"/>
    </xf>
    <xf numFmtId="0" fontId="12" fillId="0" borderId="0" xfId="5" applyFont="1" applyAlignment="1">
      <alignment horizontal="right" vertical="center" wrapText="1"/>
    </xf>
    <xf numFmtId="3" fontId="12" fillId="0" borderId="20" xfId="5" applyNumberFormat="1" applyFont="1" applyBorder="1" applyAlignment="1" applyProtection="1">
      <alignment horizontal="right" vertical="center" wrapText="1"/>
      <protection locked="0"/>
    </xf>
    <xf numFmtId="3" fontId="12" fillId="0" borderId="136" xfId="5" applyNumberFormat="1" applyFont="1" applyBorder="1" applyAlignment="1" applyProtection="1">
      <alignment horizontal="right" vertical="center" wrapText="1"/>
      <protection locked="0"/>
    </xf>
    <xf numFmtId="3" fontId="12" fillId="0" borderId="13" xfId="5" applyNumberFormat="1" applyFont="1" applyBorder="1" applyAlignment="1" applyProtection="1">
      <alignment horizontal="right" vertical="center" wrapText="1"/>
      <protection locked="0"/>
    </xf>
    <xf numFmtId="3" fontId="6" fillId="0" borderId="10" xfId="5" applyNumberFormat="1" applyFont="1" applyBorder="1" applyAlignment="1" applyProtection="1">
      <alignment vertical="center"/>
      <protection locked="0"/>
    </xf>
    <xf numFmtId="3" fontId="6" fillId="0" borderId="20" xfId="5" applyNumberFormat="1" applyFont="1" applyBorder="1" applyAlignment="1" applyProtection="1">
      <alignment vertical="center"/>
      <protection locked="0"/>
    </xf>
    <xf numFmtId="4" fontId="6" fillId="0" borderId="0" xfId="5" applyNumberFormat="1" applyFont="1" applyAlignment="1">
      <alignment vertical="center"/>
    </xf>
    <xf numFmtId="3" fontId="6" fillId="0" borderId="5" xfId="5" applyNumberFormat="1" applyFont="1" applyBorder="1" applyAlignment="1" applyProtection="1">
      <alignment vertical="center"/>
      <protection locked="0"/>
    </xf>
    <xf numFmtId="3" fontId="6" fillId="0" borderId="5" xfId="5" applyNumberFormat="1" applyFont="1" applyBorder="1" applyAlignment="1">
      <alignment vertical="center"/>
    </xf>
    <xf numFmtId="3" fontId="6" fillId="0" borderId="6" xfId="5" applyNumberFormat="1" applyFont="1" applyBorder="1" applyAlignment="1" applyProtection="1">
      <alignment vertical="center"/>
      <protection locked="0"/>
    </xf>
    <xf numFmtId="3" fontId="6" fillId="0" borderId="6" xfId="5" applyNumberFormat="1" applyFont="1" applyBorder="1" applyAlignment="1" applyProtection="1">
      <alignment horizontal="right" vertical="center" wrapText="1"/>
      <protection locked="0"/>
    </xf>
    <xf numFmtId="3" fontId="6" fillId="0" borderId="49" xfId="5" applyNumberFormat="1" applyFont="1" applyBorder="1" applyAlignment="1" applyProtection="1">
      <alignment horizontal="right" vertical="center" wrapText="1"/>
      <protection locked="0"/>
    </xf>
    <xf numFmtId="3" fontId="6" fillId="0" borderId="49" xfId="5" applyNumberFormat="1" applyFont="1" applyBorder="1" applyAlignment="1" applyProtection="1">
      <alignment vertical="center"/>
      <protection locked="0"/>
    </xf>
    <xf numFmtId="3" fontId="6" fillId="0" borderId="12" xfId="5" applyNumberFormat="1" applyFont="1" applyBorder="1" applyAlignment="1" applyProtection="1">
      <alignment vertical="center"/>
      <protection locked="0"/>
    </xf>
    <xf numFmtId="3" fontId="6" fillId="0" borderId="12" xfId="5" applyNumberFormat="1" applyFont="1" applyBorder="1" applyAlignment="1">
      <alignment horizontal="right" vertical="center"/>
    </xf>
    <xf numFmtId="9" fontId="12" fillId="0" borderId="0" xfId="5" applyNumberFormat="1" applyFont="1" applyAlignment="1">
      <alignment horizontal="left" vertical="top" wrapText="1"/>
    </xf>
    <xf numFmtId="14" fontId="6" fillId="0" borderId="0" xfId="5" applyNumberFormat="1" applyFont="1"/>
    <xf numFmtId="0" fontId="6" fillId="0" borderId="0" xfId="5" applyFont="1" applyAlignment="1">
      <alignment horizontal="left"/>
    </xf>
    <xf numFmtId="0" fontId="0" fillId="7" borderId="135" xfId="0" applyFill="1" applyBorder="1" applyAlignment="1" applyProtection="1">
      <alignment vertical="center"/>
      <protection locked="0"/>
    </xf>
    <xf numFmtId="0" fontId="0" fillId="7" borderId="12" xfId="0" applyFill="1" applyBorder="1" applyProtection="1">
      <protection locked="0"/>
    </xf>
    <xf numFmtId="0" fontId="36" fillId="0" borderId="0" xfId="5" applyFont="1" applyAlignment="1" applyProtection="1">
      <alignment horizontal="left" vertical="center" wrapText="1"/>
      <protection locked="0"/>
    </xf>
    <xf numFmtId="165" fontId="0" fillId="0" borderId="88" xfId="0" applyNumberFormat="1" applyBorder="1" applyProtection="1">
      <protection locked="0"/>
    </xf>
    <xf numFmtId="165" fontId="0" fillId="0" borderId="6" xfId="0" applyNumberFormat="1" applyBorder="1" applyProtection="1">
      <protection locked="0"/>
    </xf>
    <xf numFmtId="0" fontId="70" fillId="0" borderId="0" xfId="0" applyFont="1" applyAlignment="1" applyProtection="1">
      <alignment vertical="center"/>
      <protection locked="0"/>
    </xf>
    <xf numFmtId="4" fontId="0" fillId="0" borderId="0" xfId="0" applyNumberFormat="1" applyAlignment="1" applyProtection="1">
      <alignment vertical="center"/>
      <protection locked="0"/>
    </xf>
    <xf numFmtId="9" fontId="6" fillId="0" borderId="0" xfId="5" applyNumberFormat="1" applyFont="1" applyAlignment="1">
      <alignment horizontal="left" vertical="center"/>
    </xf>
    <xf numFmtId="0" fontId="91" fillId="17" borderId="174" xfId="0" applyFont="1" applyFill="1" applyBorder="1" applyAlignment="1">
      <alignment horizontal="center" vertical="center"/>
    </xf>
    <xf numFmtId="3" fontId="12" fillId="15" borderId="35" xfId="0" applyNumberFormat="1" applyFont="1" applyFill="1" applyBorder="1" applyAlignment="1">
      <alignment horizontal="right" vertical="center"/>
    </xf>
    <xf numFmtId="165" fontId="6" fillId="7" borderId="20" xfId="5" applyNumberFormat="1" applyFont="1" applyFill="1" applyBorder="1" applyAlignment="1">
      <alignment horizontal="center" vertical="center" wrapText="1"/>
    </xf>
    <xf numFmtId="165" fontId="6" fillId="7" borderId="34" xfId="5" applyNumberFormat="1" applyFont="1" applyFill="1" applyBorder="1" applyAlignment="1">
      <alignment horizontal="center" vertical="center" wrapText="1"/>
    </xf>
    <xf numFmtId="165" fontId="70" fillId="7" borderId="4" xfId="0" applyNumberFormat="1" applyFont="1" applyFill="1" applyBorder="1" applyAlignment="1">
      <alignment horizontal="center"/>
    </xf>
    <xf numFmtId="165" fontId="50" fillId="0" borderId="0" xfId="5" applyNumberFormat="1" applyFont="1" applyAlignment="1">
      <alignment vertical="center"/>
    </xf>
    <xf numFmtId="0" fontId="73" fillId="7" borderId="0" xfId="5" applyFont="1" applyFill="1" applyAlignment="1">
      <alignment horizontal="right" vertical="center"/>
    </xf>
    <xf numFmtId="0" fontId="75" fillId="7" borderId="0" xfId="5" applyFont="1" applyFill="1" applyAlignment="1">
      <alignment horizontal="center" vertical="center"/>
    </xf>
    <xf numFmtId="0" fontId="73" fillId="0" borderId="7" xfId="5" applyFont="1" applyBorder="1" applyAlignment="1">
      <alignment horizontal="center" vertical="center"/>
    </xf>
    <xf numFmtId="0" fontId="73" fillId="0" borderId="6" xfId="5" applyFont="1" applyBorder="1" applyAlignment="1">
      <alignment horizontal="center" vertical="center"/>
    </xf>
    <xf numFmtId="0" fontId="73" fillId="0" borderId="9" xfId="5" applyFont="1" applyBorder="1" applyAlignment="1">
      <alignment horizontal="center" vertical="center"/>
    </xf>
    <xf numFmtId="0" fontId="76" fillId="0" borderId="36" xfId="5" applyFont="1" applyBorder="1" applyAlignment="1">
      <alignment horizontal="center" vertical="center"/>
    </xf>
    <xf numFmtId="0" fontId="76" fillId="0" borderId="33" xfId="5" applyFont="1" applyBorder="1" applyAlignment="1">
      <alignment horizontal="center" vertical="center"/>
    </xf>
    <xf numFmtId="0" fontId="76" fillId="0" borderId="34" xfId="5" applyFont="1" applyBorder="1" applyAlignment="1">
      <alignment horizontal="center" vertical="center"/>
    </xf>
    <xf numFmtId="0" fontId="76" fillId="7" borderId="0" xfId="5" applyFont="1" applyFill="1" applyAlignment="1">
      <alignment horizontal="center" vertical="center"/>
    </xf>
    <xf numFmtId="0" fontId="73" fillId="0" borderId="72" xfId="5" applyFont="1" applyBorder="1" applyAlignment="1">
      <alignment horizontal="center" vertical="center"/>
    </xf>
    <xf numFmtId="3" fontId="73" fillId="0" borderId="113" xfId="5" applyNumberFormat="1" applyFont="1" applyBorder="1" applyAlignment="1">
      <alignment horizontal="right" vertical="center"/>
    </xf>
    <xf numFmtId="3" fontId="73" fillId="0" borderId="114" xfId="5" applyNumberFormat="1" applyFont="1" applyBorder="1" applyAlignment="1">
      <alignment horizontal="right" vertical="center"/>
    </xf>
    <xf numFmtId="3" fontId="73" fillId="0" borderId="72" xfId="5" applyNumberFormat="1" applyFont="1" applyBorder="1" applyAlignment="1">
      <alignment horizontal="right" vertical="center"/>
    </xf>
    <xf numFmtId="3" fontId="73" fillId="0" borderId="76" xfId="5" applyNumberFormat="1" applyFont="1" applyBorder="1" applyAlignment="1">
      <alignment horizontal="right" vertical="center"/>
    </xf>
    <xf numFmtId="166" fontId="73" fillId="7" borderId="0" xfId="5" applyNumberFormat="1" applyFont="1" applyFill="1" applyAlignment="1">
      <alignment horizontal="center" vertical="center"/>
    </xf>
    <xf numFmtId="3" fontId="73" fillId="0" borderId="75" xfId="5" applyNumberFormat="1" applyFont="1" applyBorder="1" applyAlignment="1">
      <alignment horizontal="right" vertical="center"/>
    </xf>
    <xf numFmtId="3" fontId="73" fillId="0" borderId="113" xfId="5" applyNumberFormat="1" applyFont="1" applyBorder="1" applyAlignment="1" applyProtection="1">
      <alignment horizontal="right" vertical="center"/>
      <protection locked="0"/>
    </xf>
    <xf numFmtId="3" fontId="73" fillId="0" borderId="114" xfId="5" applyNumberFormat="1" applyFont="1" applyBorder="1" applyAlignment="1" applyProtection="1">
      <alignment horizontal="right" vertical="center"/>
      <protection locked="0"/>
    </xf>
    <xf numFmtId="3" fontId="73" fillId="0" borderId="72" xfId="5" applyNumberFormat="1" applyFont="1" applyBorder="1" applyAlignment="1" applyProtection="1">
      <alignment horizontal="right" vertical="center"/>
      <protection locked="0"/>
    </xf>
    <xf numFmtId="3" fontId="73" fillId="0" borderId="75" xfId="5" applyNumberFormat="1" applyFont="1" applyBorder="1" applyAlignment="1" applyProtection="1">
      <alignment horizontal="right" vertical="center"/>
      <protection locked="0"/>
    </xf>
    <xf numFmtId="0" fontId="73" fillId="0" borderId="73" xfId="5" applyFont="1" applyBorder="1" applyAlignment="1">
      <alignment vertical="center"/>
    </xf>
    <xf numFmtId="0" fontId="73" fillId="0" borderId="74" xfId="5" applyFont="1" applyBorder="1" applyAlignment="1">
      <alignment vertical="center"/>
    </xf>
    <xf numFmtId="0" fontId="73" fillId="0" borderId="78" xfId="5" applyFont="1" applyBorder="1" applyAlignment="1">
      <alignment vertical="center"/>
    </xf>
    <xf numFmtId="0" fontId="73" fillId="0" borderId="79" xfId="5" applyFont="1" applyBorder="1" applyAlignment="1">
      <alignment vertical="center"/>
    </xf>
    <xf numFmtId="3" fontId="73" fillId="0" borderId="115" xfId="5" applyNumberFormat="1" applyFont="1" applyBorder="1" applyAlignment="1">
      <alignment horizontal="right" vertical="center"/>
    </xf>
    <xf numFmtId="3" fontId="73" fillId="0" borderId="116" xfId="5" applyNumberFormat="1" applyFont="1" applyBorder="1" applyAlignment="1">
      <alignment horizontal="right" vertical="center"/>
    </xf>
    <xf numFmtId="3" fontId="73" fillId="0" borderId="80" xfId="5" applyNumberFormat="1" applyFont="1" applyBorder="1" applyAlignment="1">
      <alignment horizontal="right" vertical="center"/>
    </xf>
    <xf numFmtId="3" fontId="73" fillId="0" borderId="81" xfId="5" applyNumberFormat="1" applyFont="1" applyBorder="1" applyAlignment="1">
      <alignment horizontal="right" vertical="center"/>
    </xf>
    <xf numFmtId="3" fontId="73" fillId="0" borderId="82" xfId="5" applyNumberFormat="1" applyFont="1" applyBorder="1" applyAlignment="1">
      <alignment horizontal="right" vertical="center"/>
    </xf>
    <xf numFmtId="166" fontId="73" fillId="0" borderId="0" xfId="5" applyNumberFormat="1" applyFont="1" applyAlignment="1">
      <alignment horizontal="center" vertical="center"/>
    </xf>
    <xf numFmtId="0" fontId="73" fillId="0" borderId="80" xfId="5" applyFont="1" applyBorder="1" applyAlignment="1">
      <alignment horizontal="center" vertical="center"/>
    </xf>
    <xf numFmtId="0" fontId="12" fillId="0" borderId="0" xfId="0" applyFont="1" applyAlignment="1">
      <alignment horizontal="center" vertical="center" wrapText="1"/>
    </xf>
    <xf numFmtId="0" fontId="12" fillId="0" borderId="37" xfId="0" applyFont="1" applyBorder="1" applyAlignment="1">
      <alignment horizontal="center" vertical="center" wrapText="1" shrinkToFit="1"/>
    </xf>
    <xf numFmtId="0" fontId="12" fillId="0" borderId="34" xfId="0" applyFont="1" applyBorder="1" applyAlignment="1">
      <alignment horizontal="center" vertical="center" wrapText="1" shrinkToFit="1"/>
    </xf>
    <xf numFmtId="3" fontId="6" fillId="4" borderId="90" xfId="5" applyNumberFormat="1" applyFont="1" applyFill="1" applyBorder="1" applyAlignment="1">
      <alignment horizontal="right" vertical="center"/>
    </xf>
    <xf numFmtId="3" fontId="6" fillId="4" borderId="84" xfId="5" applyNumberFormat="1" applyFont="1" applyFill="1" applyBorder="1" applyAlignment="1">
      <alignment horizontal="right" vertical="center"/>
    </xf>
    <xf numFmtId="3" fontId="6" fillId="4" borderId="85" xfId="5" applyNumberFormat="1" applyFont="1" applyFill="1" applyBorder="1" applyAlignment="1">
      <alignment horizontal="right" vertical="center"/>
    </xf>
    <xf numFmtId="3" fontId="6" fillId="4" borderId="60" xfId="5" applyNumberFormat="1" applyFont="1" applyFill="1" applyBorder="1" applyAlignment="1">
      <alignment horizontal="right" vertical="center"/>
    </xf>
    <xf numFmtId="3" fontId="6" fillId="15" borderId="35" xfId="5" applyNumberFormat="1" applyFont="1" applyFill="1" applyBorder="1" applyAlignment="1">
      <alignment horizontal="right" vertical="center"/>
    </xf>
    <xf numFmtId="3" fontId="6" fillId="15" borderId="6" xfId="5" applyNumberFormat="1" applyFont="1" applyFill="1" applyBorder="1" applyAlignment="1">
      <alignment horizontal="right" vertical="center"/>
    </xf>
    <xf numFmtId="3" fontId="6" fillId="15" borderId="9" xfId="5" applyNumberFormat="1" applyFont="1" applyFill="1" applyBorder="1" applyAlignment="1">
      <alignment horizontal="right" vertical="center"/>
    </xf>
    <xf numFmtId="3" fontId="6" fillId="15" borderId="7" xfId="5" applyNumberFormat="1" applyFont="1" applyFill="1" applyBorder="1" applyAlignment="1">
      <alignment horizontal="right" vertical="center"/>
    </xf>
    <xf numFmtId="0" fontId="12" fillId="0" borderId="123" xfId="0" applyFont="1" applyBorder="1" applyAlignment="1">
      <alignment horizontal="center" vertical="center"/>
    </xf>
    <xf numFmtId="0" fontId="6" fillId="0" borderId="19" xfId="0" applyFont="1" applyBorder="1" applyAlignment="1">
      <alignment vertical="center"/>
    </xf>
    <xf numFmtId="3" fontId="6" fillId="0" borderId="35" xfId="5" applyNumberFormat="1" applyFont="1" applyBorder="1" applyAlignment="1" applyProtection="1">
      <alignment horizontal="right" vertical="center"/>
      <protection locked="0"/>
    </xf>
    <xf numFmtId="3" fontId="6" fillId="0" borderId="6" xfId="5" applyNumberFormat="1" applyFont="1" applyBorder="1" applyAlignment="1" applyProtection="1">
      <alignment horizontal="right" vertical="center"/>
      <protection locked="0"/>
    </xf>
    <xf numFmtId="3" fontId="6" fillId="0" borderId="7" xfId="5" applyNumberFormat="1" applyFont="1" applyBorder="1" applyAlignment="1" applyProtection="1">
      <alignment horizontal="right" vertical="center"/>
      <protection locked="0"/>
    </xf>
    <xf numFmtId="0" fontId="12" fillId="0" borderId="19" xfId="0" applyFont="1" applyBorder="1" applyAlignment="1">
      <alignment vertical="center"/>
    </xf>
    <xf numFmtId="0" fontId="6" fillId="0" borderId="123" xfId="0" applyFont="1" applyBorder="1" applyAlignment="1">
      <alignment horizontal="center" vertical="center"/>
    </xf>
    <xf numFmtId="0" fontId="12" fillId="0" borderId="124" xfId="0" applyFont="1" applyBorder="1" applyAlignment="1">
      <alignment horizontal="center" vertical="center"/>
    </xf>
    <xf numFmtId="0" fontId="12" fillId="0" borderId="40" xfId="0" applyFont="1" applyBorder="1" applyAlignment="1">
      <alignment vertical="center"/>
    </xf>
    <xf numFmtId="0" fontId="6" fillId="0" borderId="19" xfId="0" applyFont="1" applyBorder="1" applyAlignment="1">
      <alignment horizontal="justify" vertical="center"/>
    </xf>
    <xf numFmtId="0" fontId="12" fillId="0" borderId="19" xfId="0" applyFont="1" applyBorder="1" applyAlignment="1">
      <alignment horizontal="justify" vertical="center"/>
    </xf>
    <xf numFmtId="3" fontId="6" fillId="15" borderId="19" xfId="5" applyNumberFormat="1" applyFont="1" applyFill="1" applyBorder="1" applyAlignment="1">
      <alignment horizontal="right" vertical="center"/>
    </xf>
    <xf numFmtId="0" fontId="23" fillId="0" borderId="19" xfId="0" applyFont="1" applyBorder="1" applyAlignment="1">
      <alignment horizontal="left" vertical="center"/>
    </xf>
    <xf numFmtId="0" fontId="12" fillId="0" borderId="46" xfId="0" applyFont="1" applyBorder="1" applyAlignment="1">
      <alignment horizontal="center" vertical="center"/>
    </xf>
    <xf numFmtId="0" fontId="12" fillId="0" borderId="123" xfId="0" applyFont="1" applyBorder="1" applyAlignment="1" applyProtection="1">
      <alignment horizontal="left" vertical="center"/>
      <protection locked="0"/>
    </xf>
    <xf numFmtId="0" fontId="23" fillId="0" borderId="19" xfId="0" applyFont="1" applyBorder="1" applyAlignment="1" applyProtection="1">
      <alignment horizontal="left" vertical="center"/>
      <protection locked="0"/>
    </xf>
    <xf numFmtId="0" fontId="13" fillId="0" borderId="123" xfId="0" applyFont="1" applyBorder="1" applyAlignment="1" applyProtection="1">
      <alignment horizontal="left" vertical="center"/>
      <protection locked="0"/>
    </xf>
    <xf numFmtId="3" fontId="6" fillId="0" borderId="17" xfId="5" applyNumberFormat="1" applyFont="1" applyBorder="1" applyAlignment="1" applyProtection="1">
      <alignment horizontal="right" vertical="center"/>
      <protection locked="0"/>
    </xf>
    <xf numFmtId="3" fontId="6" fillId="0" borderId="5" xfId="5" applyNumberFormat="1" applyFont="1" applyBorder="1" applyAlignment="1" applyProtection="1">
      <alignment horizontal="right" vertical="center"/>
      <protection locked="0"/>
    </xf>
    <xf numFmtId="3" fontId="21" fillId="6" borderId="4" xfId="5" applyNumberFormat="1" applyFont="1" applyFill="1" applyBorder="1" applyAlignment="1">
      <alignment horizontal="right" vertical="center"/>
    </xf>
    <xf numFmtId="3" fontId="21" fillId="6" borderId="11" xfId="5" applyNumberFormat="1" applyFont="1" applyFill="1" applyBorder="1" applyAlignment="1">
      <alignment horizontal="right" vertical="center"/>
    </xf>
    <xf numFmtId="3" fontId="21" fillId="6" borderId="3" xfId="5" applyNumberFormat="1" applyFont="1" applyFill="1" applyBorder="1" applyAlignment="1">
      <alignment horizontal="right" vertical="center"/>
    </xf>
    <xf numFmtId="0" fontId="12" fillId="0" borderId="0" xfId="0" applyFont="1" applyAlignment="1">
      <alignment horizontal="center" vertical="center"/>
    </xf>
    <xf numFmtId="0" fontId="20" fillId="0" borderId="0" xfId="0" applyFont="1" applyAlignment="1">
      <alignment horizontal="left" vertical="center"/>
    </xf>
    <xf numFmtId="0" fontId="1" fillId="0" borderId="0" xfId="0" applyFont="1" applyAlignment="1">
      <alignment vertical="center"/>
    </xf>
    <xf numFmtId="0" fontId="12" fillId="0" borderId="0" xfId="0" applyFont="1" applyAlignment="1">
      <alignment horizontal="center" vertical="center" wrapText="1" shrinkToFit="1"/>
    </xf>
    <xf numFmtId="0" fontId="12" fillId="0" borderId="66" xfId="0" applyFont="1" applyBorder="1" applyAlignment="1">
      <alignment horizontal="center" vertical="center" wrapText="1" shrinkToFit="1"/>
    </xf>
    <xf numFmtId="0" fontId="12" fillId="0" borderId="40" xfId="0" applyFont="1" applyBorder="1" applyAlignment="1">
      <alignment horizontal="center" vertical="center" wrapText="1" shrinkToFit="1"/>
    </xf>
    <xf numFmtId="0" fontId="12" fillId="0" borderId="10" xfId="0" applyFont="1" applyBorder="1" applyAlignment="1">
      <alignment horizontal="center" vertical="center" wrapText="1" shrinkToFit="1"/>
    </xf>
    <xf numFmtId="3" fontId="13" fillId="0" borderId="0" xfId="0" applyNumberFormat="1" applyFont="1" applyAlignment="1">
      <alignment vertical="center"/>
    </xf>
    <xf numFmtId="0" fontId="12" fillId="18" borderId="9" xfId="0" applyFont="1" applyFill="1" applyBorder="1" applyAlignment="1">
      <alignment horizontal="left" vertical="center"/>
    </xf>
    <xf numFmtId="0" fontId="13" fillId="0" borderId="7" xfId="0" applyFont="1" applyBorder="1" applyAlignment="1">
      <alignment horizontal="center" vertical="center"/>
    </xf>
    <xf numFmtId="3" fontId="6" fillId="0" borderId="6" xfId="0" applyNumberFormat="1" applyFont="1" applyBorder="1" applyAlignment="1" applyProtection="1">
      <alignment horizontal="right" vertical="center"/>
      <protection locked="0"/>
    </xf>
    <xf numFmtId="3" fontId="8" fillId="0" borderId="0" xfId="0" applyNumberFormat="1" applyFont="1" applyAlignment="1">
      <alignment horizontal="right" vertical="center"/>
    </xf>
    <xf numFmtId="3" fontId="6" fillId="0" borderId="7" xfId="0" applyNumberFormat="1" applyFont="1" applyBorder="1" applyAlignment="1" applyProtection="1">
      <alignment horizontal="right" vertical="center"/>
      <protection locked="0"/>
    </xf>
    <xf numFmtId="3" fontId="8" fillId="6" borderId="9" xfId="5" applyNumberFormat="1" applyFont="1" applyFill="1" applyBorder="1" applyAlignment="1">
      <alignment horizontal="right" vertical="center"/>
    </xf>
    <xf numFmtId="3" fontId="13" fillId="15" borderId="19" xfId="0" applyNumberFormat="1" applyFont="1" applyFill="1" applyBorder="1" applyAlignment="1">
      <alignment horizontal="right" vertical="center"/>
    </xf>
    <xf numFmtId="3" fontId="13" fillId="15" borderId="7" xfId="0" applyNumberFormat="1" applyFont="1" applyFill="1" applyBorder="1" applyAlignment="1">
      <alignment horizontal="right" vertical="center"/>
    </xf>
    <xf numFmtId="0" fontId="88" fillId="0" borderId="120" xfId="0" applyFont="1" applyBorder="1" applyAlignment="1">
      <alignment horizontal="center" vertical="center"/>
    </xf>
    <xf numFmtId="0" fontId="13" fillId="0" borderId="120" xfId="0" applyFont="1" applyBorder="1" applyAlignment="1">
      <alignment horizontal="left" vertical="center"/>
    </xf>
    <xf numFmtId="0" fontId="12" fillId="0" borderId="120" xfId="0" applyFont="1" applyBorder="1" applyAlignment="1" applyProtection="1">
      <alignment horizontal="center" vertical="center"/>
      <protection locked="0"/>
    </xf>
    <xf numFmtId="0" fontId="58" fillId="0" borderId="0" xfId="9" applyFont="1" applyAlignment="1">
      <alignment vertical="center"/>
    </xf>
    <xf numFmtId="0" fontId="19" fillId="0" borderId="0" xfId="9" applyFont="1" applyAlignment="1">
      <alignment vertical="center"/>
    </xf>
    <xf numFmtId="0" fontId="6" fillId="0" borderId="0" xfId="9" applyFont="1" applyAlignment="1">
      <alignment horizontal="right" vertical="center"/>
    </xf>
    <xf numFmtId="0" fontId="12" fillId="0" borderId="45" xfId="9" applyFont="1" applyBorder="1" applyAlignment="1">
      <alignment horizontal="center" vertical="center"/>
    </xf>
    <xf numFmtId="0" fontId="12" fillId="0" borderId="59" xfId="9" applyFont="1" applyBorder="1" applyAlignment="1">
      <alignment horizontal="center" vertical="center"/>
    </xf>
    <xf numFmtId="3" fontId="6" fillId="0" borderId="13" xfId="5" applyNumberFormat="1" applyFont="1" applyBorder="1" applyAlignment="1">
      <alignment horizontal="right" vertical="center"/>
    </xf>
    <xf numFmtId="3" fontId="6" fillId="0" borderId="85" xfId="5" applyNumberFormat="1" applyFont="1" applyBorder="1" applyAlignment="1">
      <alignment horizontal="right" vertical="center"/>
    </xf>
    <xf numFmtId="0" fontId="12" fillId="0" borderId="7" xfId="9" applyFont="1" applyBorder="1" applyAlignment="1">
      <alignment horizontal="center" vertical="center"/>
    </xf>
    <xf numFmtId="0" fontId="12" fillId="0" borderId="67" xfId="9" applyFont="1" applyBorder="1" applyAlignment="1">
      <alignment horizontal="center" vertical="center"/>
    </xf>
    <xf numFmtId="3" fontId="6" fillId="0" borderId="6" xfId="5" applyNumberFormat="1" applyFont="1" applyBorder="1" applyAlignment="1">
      <alignment horizontal="right" vertical="center"/>
    </xf>
    <xf numFmtId="3" fontId="6" fillId="0" borderId="9" xfId="5" applyNumberFormat="1" applyFont="1" applyBorder="1" applyAlignment="1">
      <alignment horizontal="right" vertical="center"/>
    </xf>
    <xf numFmtId="3" fontId="6" fillId="0" borderId="5" xfId="5" applyNumberFormat="1" applyFont="1" applyBorder="1" applyAlignment="1">
      <alignment horizontal="right" vertical="center"/>
    </xf>
    <xf numFmtId="3" fontId="6" fillId="0" borderId="20" xfId="5" applyNumberFormat="1" applyFont="1" applyBorder="1" applyAlignment="1">
      <alignment horizontal="right" vertical="center"/>
    </xf>
    <xf numFmtId="0" fontId="12" fillId="0" borderId="39" xfId="9" applyFont="1" applyBorder="1" applyAlignment="1">
      <alignment horizontal="center" vertical="center"/>
    </xf>
    <xf numFmtId="3" fontId="6" fillId="0" borderId="49" xfId="5" applyNumberFormat="1" applyFont="1" applyBorder="1" applyAlignment="1">
      <alignment horizontal="right" vertical="center"/>
    </xf>
    <xf numFmtId="3" fontId="6" fillId="0" borderId="10" xfId="5" applyNumberFormat="1" applyFont="1" applyBorder="1" applyAlignment="1">
      <alignment horizontal="right" vertical="center"/>
    </xf>
    <xf numFmtId="0" fontId="14" fillId="15" borderId="3" xfId="9" applyFont="1" applyFill="1" applyBorder="1" applyAlignment="1">
      <alignment horizontal="center" vertical="center"/>
    </xf>
    <xf numFmtId="0" fontId="14" fillId="15" borderId="52" xfId="9" applyFont="1" applyFill="1" applyBorder="1" applyAlignment="1">
      <alignment horizontal="center" vertical="center"/>
    </xf>
    <xf numFmtId="3" fontId="21" fillId="15" borderId="126" xfId="5" applyNumberFormat="1" applyFont="1" applyFill="1" applyBorder="1" applyAlignment="1">
      <alignment horizontal="left" vertical="center"/>
    </xf>
    <xf numFmtId="3" fontId="8" fillId="15" borderId="3" xfId="5" applyNumberFormat="1" applyFont="1" applyFill="1" applyBorder="1" applyAlignment="1">
      <alignment horizontal="right" vertical="center"/>
    </xf>
    <xf numFmtId="3" fontId="8" fillId="15" borderId="4" xfId="5" applyNumberFormat="1" applyFont="1" applyFill="1" applyBorder="1" applyAlignment="1">
      <alignment horizontal="right" vertical="center"/>
    </xf>
    <xf numFmtId="3" fontId="8" fillId="15" borderId="11" xfId="5" applyNumberFormat="1" applyFont="1" applyFill="1" applyBorder="1" applyAlignment="1">
      <alignment horizontal="right" vertical="center"/>
    </xf>
    <xf numFmtId="0" fontId="8" fillId="7" borderId="0" xfId="9" applyFont="1" applyFill="1" applyAlignment="1" applyProtection="1">
      <alignment vertical="center"/>
      <protection locked="0"/>
    </xf>
    <xf numFmtId="0" fontId="14" fillId="0" borderId="0" xfId="9" applyFont="1" applyAlignment="1">
      <alignment horizontal="center" vertical="center"/>
    </xf>
    <xf numFmtId="0" fontId="21" fillId="0" borderId="0" xfId="5" applyFont="1" applyAlignment="1">
      <alignment vertical="center"/>
    </xf>
    <xf numFmtId="0" fontId="21" fillId="0" borderId="0" xfId="9" applyFont="1" applyAlignment="1">
      <alignment vertical="center"/>
    </xf>
    <xf numFmtId="0" fontId="12" fillId="0" borderId="118" xfId="0" applyFont="1" applyBorder="1" applyAlignment="1">
      <alignment horizontal="center" vertical="center" wrapText="1" shrinkToFit="1"/>
    </xf>
    <xf numFmtId="3" fontId="8" fillId="6" borderId="93" xfId="5" applyNumberFormat="1" applyFont="1" applyFill="1" applyBorder="1" applyAlignment="1">
      <alignment horizontal="right" vertical="center"/>
    </xf>
    <xf numFmtId="3" fontId="8" fillId="6" borderId="22" xfId="5" applyNumberFormat="1" applyFont="1" applyFill="1" applyBorder="1" applyAlignment="1">
      <alignment horizontal="right" vertical="center"/>
    </xf>
    <xf numFmtId="3" fontId="8" fillId="6" borderId="45" xfId="5" applyNumberFormat="1" applyFont="1" applyFill="1" applyBorder="1" applyAlignment="1">
      <alignment horizontal="right" vertical="center"/>
    </xf>
    <xf numFmtId="0" fontId="12" fillId="0" borderId="17" xfId="0" applyFont="1" applyBorder="1" applyAlignment="1">
      <alignment horizontal="center" vertical="center"/>
    </xf>
    <xf numFmtId="0" fontId="12" fillId="0" borderId="5" xfId="0" applyFont="1" applyBorder="1" applyAlignment="1">
      <alignment horizontal="center" vertical="center"/>
    </xf>
    <xf numFmtId="0" fontId="85" fillId="0" borderId="88" xfId="0" applyFont="1" applyBorder="1" applyAlignment="1">
      <alignment horizontal="left" vertical="center"/>
    </xf>
    <xf numFmtId="0" fontId="86" fillId="0" borderId="5" xfId="0" applyFont="1" applyBorder="1" applyAlignment="1">
      <alignment horizontal="right" vertical="center"/>
    </xf>
    <xf numFmtId="0" fontId="86" fillId="0" borderId="140" xfId="0" applyFont="1" applyBorder="1" applyAlignment="1">
      <alignment horizontal="right" vertical="center"/>
    </xf>
    <xf numFmtId="3" fontId="6" fillId="0" borderId="65" xfId="5" applyNumberFormat="1" applyFont="1" applyBorder="1" applyAlignment="1" applyProtection="1">
      <alignment horizontal="right" vertical="center"/>
      <protection locked="0"/>
    </xf>
    <xf numFmtId="3" fontId="6" fillId="0" borderId="49" xfId="5" applyNumberFormat="1" applyFont="1" applyBorder="1" applyAlignment="1" applyProtection="1">
      <alignment horizontal="right" vertical="center"/>
      <protection locked="0"/>
    </xf>
    <xf numFmtId="3" fontId="6" fillId="0" borderId="46" xfId="5" applyNumberFormat="1" applyFont="1" applyBorder="1" applyAlignment="1" applyProtection="1">
      <alignment horizontal="right" vertical="center"/>
      <protection locked="0"/>
    </xf>
    <xf numFmtId="0" fontId="85" fillId="0" borderId="35" xfId="0" applyFont="1" applyBorder="1" applyAlignment="1">
      <alignment horizontal="left" vertical="center"/>
    </xf>
    <xf numFmtId="0" fontId="86" fillId="0" borderId="6" xfId="0" applyFont="1" applyBorder="1" applyAlignment="1">
      <alignment horizontal="right" vertical="center"/>
    </xf>
    <xf numFmtId="0" fontId="86" fillId="0" borderId="64" xfId="0" applyFont="1" applyBorder="1" applyAlignment="1">
      <alignment horizontal="right" vertical="center"/>
    </xf>
    <xf numFmtId="3" fontId="6" fillId="0" borderId="88" xfId="5" applyNumberFormat="1" applyFont="1" applyBorder="1" applyAlignment="1" applyProtection="1">
      <alignment horizontal="right" vertical="center"/>
      <protection locked="0"/>
    </xf>
    <xf numFmtId="3" fontId="6" fillId="0" borderId="39" xfId="5" applyNumberFormat="1" applyFont="1" applyBorder="1" applyAlignment="1" applyProtection="1">
      <alignment horizontal="right" vertical="center"/>
      <protection locked="0"/>
    </xf>
    <xf numFmtId="0" fontId="85" fillId="0" borderId="67" xfId="0" applyFont="1" applyBorder="1" applyAlignment="1">
      <alignment horizontal="left" vertical="center"/>
    </xf>
    <xf numFmtId="0" fontId="86" fillId="0" borderId="67" xfId="0" applyFont="1" applyBorder="1" applyAlignment="1">
      <alignment horizontal="right" vertical="center"/>
    </xf>
    <xf numFmtId="0" fontId="86" fillId="0" borderId="141" xfId="0" applyFont="1" applyBorder="1" applyAlignment="1">
      <alignment horizontal="right" vertical="center"/>
    </xf>
    <xf numFmtId="4" fontId="6" fillId="0" borderId="0" xfId="5" applyNumberFormat="1" applyFont="1" applyAlignment="1" applyProtection="1">
      <alignment horizontal="center" vertical="center"/>
      <protection locked="0"/>
    </xf>
    <xf numFmtId="0" fontId="6" fillId="9" borderId="0" xfId="5" applyFont="1" applyFill="1" applyAlignment="1" applyProtection="1">
      <alignment vertical="center"/>
      <protection locked="0"/>
    </xf>
    <xf numFmtId="0" fontId="6" fillId="9" borderId="0" xfId="5" applyFont="1" applyFill="1" applyAlignment="1">
      <alignment vertical="center"/>
    </xf>
    <xf numFmtId="4" fontId="9" fillId="9" borderId="0" xfId="5" applyNumberFormat="1" applyFont="1" applyFill="1" applyAlignment="1">
      <alignment vertical="center"/>
    </xf>
    <xf numFmtId="0" fontId="9" fillId="9" borderId="0" xfId="5" applyFont="1" applyFill="1" applyAlignment="1">
      <alignment vertical="center"/>
    </xf>
    <xf numFmtId="0" fontId="6" fillId="0" borderId="40" xfId="0" applyFont="1" applyBorder="1" applyAlignment="1">
      <alignment vertical="center"/>
    </xf>
    <xf numFmtId="0" fontId="85" fillId="0" borderId="38" xfId="0" applyFont="1" applyBorder="1" applyAlignment="1">
      <alignment horizontal="left" vertical="center"/>
    </xf>
    <xf numFmtId="0" fontId="86" fillId="0" borderId="38" xfId="0" applyFont="1" applyBorder="1" applyAlignment="1">
      <alignment horizontal="right" vertical="center"/>
    </xf>
    <xf numFmtId="0" fontId="85" fillId="0" borderId="17" xfId="0" applyFont="1" applyBorder="1" applyAlignment="1">
      <alignment horizontal="center" vertical="center"/>
    </xf>
    <xf numFmtId="0" fontId="90" fillId="0" borderId="5" xfId="0" applyFont="1" applyBorder="1" applyAlignment="1">
      <alignment horizontal="center" vertical="center"/>
    </xf>
    <xf numFmtId="0" fontId="85" fillId="0" borderId="7" xfId="0" applyFont="1" applyBorder="1" applyAlignment="1">
      <alignment horizontal="center" vertical="center"/>
    </xf>
    <xf numFmtId="3" fontId="12" fillId="0" borderId="88" xfId="0" applyNumberFormat="1" applyFont="1" applyBorder="1" applyAlignment="1">
      <alignment horizontal="right" vertical="center"/>
    </xf>
    <xf numFmtId="3" fontId="6" fillId="0" borderId="88" xfId="5" applyNumberFormat="1" applyFont="1" applyBorder="1" applyAlignment="1">
      <alignment horizontal="right" vertical="center"/>
    </xf>
    <xf numFmtId="3" fontId="6" fillId="0" borderId="18" xfId="5" applyNumberFormat="1" applyFont="1" applyBorder="1" applyAlignment="1">
      <alignment horizontal="right" vertical="center"/>
    </xf>
    <xf numFmtId="3" fontId="6" fillId="0" borderId="17" xfId="5" applyNumberFormat="1" applyFont="1" applyBorder="1" applyAlignment="1">
      <alignment horizontal="right" vertical="center"/>
    </xf>
    <xf numFmtId="0" fontId="90" fillId="12" borderId="7" xfId="0" applyFont="1" applyFill="1" applyBorder="1" applyAlignment="1">
      <alignment horizontal="center" vertical="center"/>
    </xf>
    <xf numFmtId="0" fontId="12" fillId="12" borderId="17" xfId="0" applyFont="1" applyFill="1" applyBorder="1" applyAlignment="1">
      <alignment horizontal="center" vertical="center"/>
    </xf>
    <xf numFmtId="0" fontId="85" fillId="12" borderId="38" xfId="0" applyFont="1" applyFill="1" applyBorder="1" applyAlignment="1">
      <alignment horizontal="left" vertical="center" indent="3"/>
    </xf>
    <xf numFmtId="3" fontId="6" fillId="0" borderId="1" xfId="5" applyNumberFormat="1" applyFont="1" applyBorder="1" applyAlignment="1" applyProtection="1">
      <alignment horizontal="right" vertical="center"/>
      <protection locked="0"/>
    </xf>
    <xf numFmtId="0" fontId="81" fillId="0" borderId="18" xfId="0" applyFont="1" applyBorder="1" applyAlignment="1">
      <alignment horizontal="center" vertical="center"/>
    </xf>
    <xf numFmtId="3" fontId="12" fillId="0" borderId="0" xfId="5" applyNumberFormat="1" applyFont="1" applyAlignment="1">
      <alignment horizontal="left" vertical="top" wrapText="1"/>
    </xf>
    <xf numFmtId="0" fontId="12" fillId="0" borderId="0" xfId="5" applyFont="1" applyAlignment="1">
      <alignment horizontal="left" vertical="top" wrapText="1"/>
    </xf>
    <xf numFmtId="14" fontId="6" fillId="0" borderId="0" xfId="5" applyNumberFormat="1" applyFont="1" applyAlignment="1">
      <alignment horizontal="right"/>
    </xf>
    <xf numFmtId="0" fontId="12" fillId="0" borderId="0" xfId="5" applyFont="1" applyAlignment="1">
      <alignment horizontal="right" vertical="top" wrapText="1"/>
    </xf>
    <xf numFmtId="49" fontId="6" fillId="0" borderId="0" xfId="5" applyNumberFormat="1" applyFont="1" applyAlignment="1">
      <alignment horizontal="left" vertical="top" wrapText="1"/>
    </xf>
    <xf numFmtId="0" fontId="6" fillId="0" borderId="0" xfId="5" applyFont="1" applyAlignment="1">
      <alignment horizontal="left" vertical="top" wrapText="1"/>
    </xf>
    <xf numFmtId="0" fontId="32" fillId="0" borderId="0" xfId="5" applyFont="1" applyAlignment="1">
      <alignment horizontal="left" vertical="top" wrapText="1"/>
    </xf>
    <xf numFmtId="165" fontId="94" fillId="0" borderId="88" xfId="12" applyNumberFormat="1" applyFont="1" applyFill="1" applyBorder="1" applyProtection="1">
      <protection locked="0"/>
    </xf>
    <xf numFmtId="165" fontId="0" fillId="0" borderId="45" xfId="0" applyNumberFormat="1" applyBorder="1" applyProtection="1">
      <protection locked="0"/>
    </xf>
    <xf numFmtId="165" fontId="0" fillId="0" borderId="93" xfId="0" applyNumberFormat="1" applyBorder="1" applyProtection="1">
      <protection locked="0"/>
    </xf>
    <xf numFmtId="165" fontId="0" fillId="0" borderId="22" xfId="0" applyNumberFormat="1" applyBorder="1" applyProtection="1">
      <protection locked="0"/>
    </xf>
    <xf numFmtId="165" fontId="0" fillId="0" borderId="7" xfId="0" applyNumberFormat="1" applyBorder="1" applyProtection="1">
      <protection locked="0"/>
    </xf>
    <xf numFmtId="165" fontId="0" fillId="0" borderId="18" xfId="0" applyNumberFormat="1" applyBorder="1" applyProtection="1">
      <protection locked="0"/>
    </xf>
    <xf numFmtId="165" fontId="0" fillId="0" borderId="17" xfId="0" applyNumberFormat="1" applyBorder="1" applyProtection="1">
      <protection locked="0"/>
    </xf>
    <xf numFmtId="0" fontId="6" fillId="0" borderId="5" xfId="5" applyFont="1" applyBorder="1" applyAlignment="1" applyProtection="1">
      <alignment horizontal="right" vertical="center" wrapText="1"/>
      <protection locked="0"/>
    </xf>
    <xf numFmtId="165" fontId="6" fillId="0" borderId="5" xfId="5" applyNumberFormat="1" applyFont="1" applyBorder="1" applyAlignment="1" applyProtection="1">
      <alignment horizontal="right" vertical="center" wrapText="1"/>
      <protection locked="0"/>
    </xf>
    <xf numFmtId="165" fontId="6" fillId="0" borderId="6" xfId="5" applyNumberFormat="1" applyFont="1" applyBorder="1" applyAlignment="1" applyProtection="1">
      <alignment horizontal="right" vertical="center" wrapText="1"/>
      <protection locked="0"/>
    </xf>
    <xf numFmtId="165" fontId="6" fillId="0" borderId="9" xfId="5" applyNumberFormat="1" applyFont="1" applyBorder="1" applyAlignment="1">
      <alignment horizontal="right" vertical="center" wrapText="1"/>
    </xf>
    <xf numFmtId="0" fontId="0" fillId="0" borderId="7" xfId="0" applyBorder="1" applyAlignment="1" applyProtection="1">
      <alignment vertical="center"/>
      <protection locked="0"/>
    </xf>
    <xf numFmtId="164" fontId="0" fillId="0" borderId="7" xfId="0" applyNumberFormat="1" applyBorder="1" applyAlignment="1" applyProtection="1">
      <alignment vertical="center"/>
      <protection locked="0"/>
    </xf>
    <xf numFmtId="165" fontId="38" fillId="0" borderId="0" xfId="5" applyNumberFormat="1" applyFont="1" applyAlignment="1">
      <alignment horizontal="left" vertical="center"/>
    </xf>
    <xf numFmtId="3" fontId="73" fillId="0" borderId="107" xfId="5" applyNumberFormat="1" applyFont="1" applyBorder="1" applyAlignment="1" applyProtection="1">
      <alignment horizontal="right" vertical="center"/>
      <protection locked="0"/>
    </xf>
    <xf numFmtId="3" fontId="73" fillId="0" borderId="107" xfId="5" applyNumberFormat="1" applyFont="1" applyBorder="1" applyAlignment="1">
      <alignment horizontal="right" vertical="center"/>
    </xf>
    <xf numFmtId="3" fontId="73" fillId="0" borderId="176" xfId="5" applyNumberFormat="1" applyFont="1" applyBorder="1" applyAlignment="1">
      <alignment horizontal="right" vertical="center"/>
    </xf>
    <xf numFmtId="0" fontId="73" fillId="0" borderId="175" xfId="5" applyFont="1" applyBorder="1" applyAlignment="1" applyProtection="1">
      <alignment vertical="center"/>
      <protection locked="0"/>
    </xf>
    <xf numFmtId="0" fontId="94" fillId="0" borderId="17" xfId="12" applyFont="1" applyFill="1" applyBorder="1" applyAlignment="1" applyProtection="1">
      <alignment horizontal="right" vertical="center" wrapText="1"/>
      <protection locked="0"/>
    </xf>
    <xf numFmtId="0" fontId="94" fillId="0" borderId="7" xfId="12" applyFont="1" applyFill="1" applyBorder="1" applyAlignment="1" applyProtection="1">
      <alignment horizontal="right" vertical="center" wrapText="1"/>
      <protection locked="0"/>
    </xf>
    <xf numFmtId="165" fontId="94" fillId="0" borderId="6" xfId="12" applyNumberFormat="1" applyFont="1" applyFill="1" applyBorder="1" applyAlignment="1" applyProtection="1">
      <alignment horizontal="right" vertical="center" wrapText="1"/>
      <protection locked="0"/>
    </xf>
    <xf numFmtId="165" fontId="99" fillId="7" borderId="7" xfId="0" applyNumberFormat="1" applyFont="1" applyFill="1" applyBorder="1"/>
    <xf numFmtId="165" fontId="99" fillId="7" borderId="6" xfId="0" applyNumberFormat="1" applyFont="1" applyFill="1" applyBorder="1"/>
    <xf numFmtId="0" fontId="94" fillId="0" borderId="7" xfId="12" applyFont="1" applyFill="1" applyBorder="1" applyProtection="1">
      <protection locked="0"/>
    </xf>
    <xf numFmtId="165" fontId="94" fillId="0" borderId="6" xfId="12" applyNumberFormat="1" applyFont="1" applyFill="1" applyBorder="1" applyProtection="1">
      <protection locked="0"/>
    </xf>
    <xf numFmtId="165" fontId="94" fillId="0" borderId="6" xfId="0" applyNumberFormat="1" applyFont="1" applyBorder="1" applyProtection="1">
      <protection locked="0"/>
    </xf>
    <xf numFmtId="0" fontId="8" fillId="0" borderId="35" xfId="5" applyFont="1" applyBorder="1" applyAlignment="1">
      <alignment horizontal="center" vertical="center" wrapText="1"/>
    </xf>
    <xf numFmtId="0" fontId="8" fillId="0" borderId="0" xfId="5" applyFont="1" applyAlignment="1">
      <alignment horizontal="center" vertical="center"/>
    </xf>
    <xf numFmtId="0" fontId="8" fillId="0" borderId="9" xfId="5" applyFont="1" applyBorder="1" applyAlignment="1">
      <alignment horizontal="center" vertical="center" wrapText="1"/>
    </xf>
    <xf numFmtId="0" fontId="6" fillId="0" borderId="3" xfId="5" applyFont="1" applyBorder="1" applyAlignment="1">
      <alignment horizontal="center" vertical="center" wrapText="1"/>
    </xf>
    <xf numFmtId="165" fontId="6" fillId="0" borderId="17" xfId="5" applyNumberFormat="1" applyFont="1" applyBorder="1" applyAlignment="1">
      <alignment horizontal="right" vertical="center"/>
    </xf>
    <xf numFmtId="165" fontId="6" fillId="0" borderId="20" xfId="5" applyNumberFormat="1" applyFont="1" applyBorder="1" applyAlignment="1">
      <alignment horizontal="right" vertical="center"/>
    </xf>
    <xf numFmtId="165" fontId="6" fillId="0" borderId="7" xfId="5" applyNumberFormat="1" applyFont="1" applyBorder="1" applyAlignment="1">
      <alignment horizontal="right" vertical="center"/>
    </xf>
    <xf numFmtId="165" fontId="6" fillId="0" borderId="9" xfId="5" applyNumberFormat="1" applyFont="1" applyBorder="1" applyAlignment="1">
      <alignment horizontal="right" vertical="center"/>
    </xf>
    <xf numFmtId="165" fontId="6" fillId="0" borderId="46" xfId="5" applyNumberFormat="1" applyFont="1" applyBorder="1" applyAlignment="1">
      <alignment horizontal="right" vertical="center"/>
    </xf>
    <xf numFmtId="165" fontId="8" fillId="0" borderId="3" xfId="5" applyNumberFormat="1" applyFont="1" applyBorder="1" applyAlignment="1">
      <alignment horizontal="right" vertical="center" wrapText="1"/>
    </xf>
    <xf numFmtId="165" fontId="20" fillId="0" borderId="11" xfId="0" applyNumberFormat="1" applyFont="1" applyBorder="1" applyAlignment="1">
      <alignment horizontal="right" vertical="center"/>
    </xf>
    <xf numFmtId="0" fontId="8" fillId="0" borderId="46" xfId="5" applyFont="1" applyBorder="1" applyAlignment="1">
      <alignment horizontal="center" vertical="center" wrapText="1"/>
    </xf>
    <xf numFmtId="0" fontId="8" fillId="0" borderId="10" xfId="5" applyFont="1" applyBorder="1" applyAlignment="1">
      <alignment horizontal="center" vertical="center" wrapText="1"/>
    </xf>
    <xf numFmtId="0" fontId="5" fillId="0" borderId="0" xfId="5" applyFont="1" applyAlignment="1">
      <alignment horizontal="left" vertical="center"/>
    </xf>
    <xf numFmtId="3" fontId="6" fillId="0" borderId="32" xfId="6" applyNumberFormat="1" applyFont="1" applyBorder="1" applyAlignment="1" applyProtection="1">
      <alignment horizontal="right" vertical="center" wrapText="1"/>
      <protection locked="0"/>
    </xf>
    <xf numFmtId="3" fontId="40" fillId="0" borderId="32" xfId="6" applyNumberFormat="1" applyFont="1" applyBorder="1" applyAlignment="1">
      <alignment horizontal="right" vertical="center" wrapText="1"/>
    </xf>
    <xf numFmtId="3" fontId="6" fillId="0" borderId="37" xfId="6" applyNumberFormat="1" applyFont="1" applyBorder="1" applyAlignment="1" applyProtection="1">
      <alignment horizontal="right" vertical="center" wrapText="1"/>
      <protection locked="0"/>
    </xf>
    <xf numFmtId="3" fontId="40" fillId="0" borderId="51" xfId="6" applyNumberFormat="1" applyFont="1" applyBorder="1" applyAlignment="1">
      <alignment horizontal="right" vertical="center" wrapText="1"/>
    </xf>
    <xf numFmtId="3" fontId="45" fillId="0" borderId="38" xfId="6" applyNumberFormat="1" applyFont="1" applyBorder="1" applyAlignment="1">
      <alignment horizontal="right" vertical="center" wrapText="1"/>
    </xf>
    <xf numFmtId="3" fontId="40" fillId="0" borderId="38" xfId="6" applyNumberFormat="1" applyFont="1" applyBorder="1" applyAlignment="1">
      <alignment horizontal="right" vertical="center" wrapText="1"/>
    </xf>
    <xf numFmtId="3" fontId="45" fillId="0" borderId="169" xfId="6" applyNumberFormat="1" applyFont="1" applyBorder="1" applyAlignment="1">
      <alignment horizontal="right" vertical="center" wrapText="1"/>
    </xf>
    <xf numFmtId="3" fontId="8" fillId="0" borderId="47" xfId="6" applyNumberFormat="1" applyFont="1" applyBorder="1" applyAlignment="1">
      <alignment horizontal="right" vertical="center" wrapText="1"/>
    </xf>
    <xf numFmtId="3" fontId="40" fillId="0" borderId="53" xfId="6" applyNumberFormat="1" applyFont="1" applyBorder="1" applyAlignment="1">
      <alignment horizontal="right" vertical="center" wrapText="1"/>
    </xf>
    <xf numFmtId="3" fontId="45" fillId="0" borderId="32" xfId="6" applyNumberFormat="1" applyFont="1" applyBorder="1" applyAlignment="1">
      <alignment horizontal="right" vertical="center" wrapText="1"/>
    </xf>
    <xf numFmtId="3" fontId="6" fillId="0" borderId="19" xfId="6" applyNumberFormat="1" applyFont="1" applyBorder="1" applyAlignment="1" applyProtection="1">
      <alignment horizontal="right" vertical="center" wrapText="1"/>
      <protection locked="0"/>
    </xf>
    <xf numFmtId="0" fontId="13" fillId="15" borderId="123" xfId="0" applyFont="1" applyFill="1" applyBorder="1" applyAlignment="1">
      <alignment horizontal="left" vertical="center"/>
    </xf>
    <xf numFmtId="0" fontId="13" fillId="15" borderId="19" xfId="0" applyFont="1" applyFill="1" applyBorder="1" applyAlignment="1">
      <alignment horizontal="left" vertical="center"/>
    </xf>
    <xf numFmtId="0" fontId="12" fillId="0" borderId="123" xfId="0" applyFont="1" applyBorder="1" applyAlignment="1">
      <alignment horizontal="left" vertical="center"/>
    </xf>
    <xf numFmtId="0" fontId="12" fillId="0" borderId="19" xfId="0" applyFont="1" applyBorder="1" applyAlignment="1">
      <alignment horizontal="left" vertical="center"/>
    </xf>
    <xf numFmtId="0" fontId="13" fillId="15" borderId="120" xfId="0" applyFont="1" applyFill="1" applyBorder="1" applyAlignment="1">
      <alignment horizontal="left" vertical="center"/>
    </xf>
    <xf numFmtId="0" fontId="13" fillId="15" borderId="9" xfId="0" applyFont="1" applyFill="1" applyBorder="1" applyAlignment="1">
      <alignment horizontal="left" vertical="center"/>
    </xf>
    <xf numFmtId="0" fontId="12" fillId="0" borderId="0" xfId="0" applyFont="1" applyAlignment="1">
      <alignment horizontal="left" vertical="center" wrapText="1"/>
    </xf>
    <xf numFmtId="0" fontId="6" fillId="0" borderId="0" xfId="9" applyFont="1" applyAlignment="1" applyProtection="1">
      <alignment horizontal="left" vertical="center" wrapText="1"/>
      <protection locked="0"/>
    </xf>
    <xf numFmtId="0" fontId="12" fillId="0" borderId="38" xfId="0" applyFont="1" applyBorder="1" applyAlignment="1">
      <alignment horizontal="left" vertical="center" wrapText="1"/>
    </xf>
    <xf numFmtId="0" fontId="12" fillId="0" borderId="145" xfId="0" applyFont="1" applyBorder="1" applyAlignment="1">
      <alignment horizontal="left" vertical="center" wrapText="1"/>
    </xf>
    <xf numFmtId="0" fontId="12" fillId="0" borderId="61" xfId="0" applyFont="1" applyBorder="1" applyAlignment="1">
      <alignment horizontal="center" vertical="center" wrapText="1"/>
    </xf>
    <xf numFmtId="3" fontId="73" fillId="0" borderId="0" xfId="5" applyNumberFormat="1" applyFont="1" applyAlignment="1" applyProtection="1">
      <alignment vertical="center"/>
      <protection locked="0"/>
    </xf>
    <xf numFmtId="3" fontId="6" fillId="7" borderId="35" xfId="5" applyNumberFormat="1" applyFont="1" applyFill="1" applyBorder="1" applyAlignment="1" applyProtection="1">
      <alignment horizontal="right" vertical="center"/>
      <protection locked="0"/>
    </xf>
    <xf numFmtId="3" fontId="6" fillId="7" borderId="17" xfId="5" applyNumberFormat="1" applyFont="1" applyFill="1" applyBorder="1" applyAlignment="1" applyProtection="1">
      <alignment horizontal="right" vertical="center"/>
      <protection locked="0"/>
    </xf>
    <xf numFmtId="3" fontId="6" fillId="0" borderId="33" xfId="5" applyNumberFormat="1" applyFont="1" applyBorder="1" applyAlignment="1" applyProtection="1">
      <alignment horizontal="right" vertical="center"/>
      <protection locked="0"/>
    </xf>
    <xf numFmtId="3" fontId="6" fillId="0" borderId="9" xfId="5" applyNumberFormat="1" applyFont="1" applyBorder="1" applyAlignment="1" applyProtection="1">
      <alignment horizontal="right" vertical="center"/>
      <protection locked="0"/>
    </xf>
    <xf numFmtId="3" fontId="6" fillId="16" borderId="9" xfId="5" applyNumberFormat="1" applyFont="1" applyFill="1" applyBorder="1" applyAlignment="1">
      <alignment horizontal="right" vertical="center"/>
    </xf>
    <xf numFmtId="3" fontId="12" fillId="7" borderId="35" xfId="0" applyNumberFormat="1" applyFont="1" applyFill="1" applyBorder="1" applyAlignment="1" applyProtection="1">
      <alignment horizontal="right" vertical="center"/>
      <protection locked="0"/>
    </xf>
    <xf numFmtId="3" fontId="12" fillId="7" borderId="6" xfId="0" applyNumberFormat="1" applyFont="1" applyFill="1" applyBorder="1" applyAlignment="1" applyProtection="1">
      <alignment horizontal="right" vertical="center"/>
      <protection locked="0"/>
    </xf>
    <xf numFmtId="3" fontId="6" fillId="0" borderId="9" xfId="0" applyNumberFormat="1" applyFont="1" applyBorder="1" applyAlignment="1" applyProtection="1">
      <alignment horizontal="right" vertical="center"/>
      <protection locked="0"/>
    </xf>
    <xf numFmtId="3" fontId="13" fillId="15" borderId="9" xfId="0" applyNumberFormat="1" applyFont="1" applyFill="1" applyBorder="1" applyAlignment="1">
      <alignment horizontal="right" vertical="center"/>
    </xf>
    <xf numFmtId="0" fontId="104" fillId="0" borderId="61" xfId="0" applyFont="1" applyBorder="1" applyAlignment="1">
      <alignment horizontal="center" vertical="center" wrapText="1"/>
    </xf>
    <xf numFmtId="0" fontId="104" fillId="0" borderId="0" xfId="0" applyFont="1" applyAlignment="1">
      <alignment horizontal="center" vertical="center" wrapText="1"/>
    </xf>
    <xf numFmtId="0" fontId="104" fillId="0" borderId="117" xfId="0" applyFont="1" applyBorder="1" applyAlignment="1">
      <alignment horizontal="center" vertical="center" wrapText="1"/>
    </xf>
    <xf numFmtId="0" fontId="104" fillId="6" borderId="12" xfId="0" applyFont="1" applyFill="1" applyBorder="1" applyAlignment="1">
      <alignment horizontal="center" vertical="center"/>
    </xf>
    <xf numFmtId="0" fontId="104" fillId="0" borderId="5" xfId="0" applyFont="1" applyBorder="1" applyAlignment="1">
      <alignment horizontal="center" vertical="center"/>
    </xf>
    <xf numFmtId="3" fontId="6" fillId="7" borderId="65" xfId="5" applyNumberFormat="1" applyFont="1" applyFill="1" applyBorder="1" applyAlignment="1" applyProtection="1">
      <alignment horizontal="right" vertical="center"/>
      <protection locked="0"/>
    </xf>
    <xf numFmtId="0" fontId="12" fillId="12" borderId="177" xfId="0" applyFont="1" applyFill="1" applyBorder="1" applyAlignment="1">
      <alignment horizontal="center" vertical="center"/>
    </xf>
    <xf numFmtId="0" fontId="104" fillId="0" borderId="178" xfId="0" applyFont="1" applyBorder="1" applyAlignment="1">
      <alignment horizontal="center" vertical="center"/>
    </xf>
    <xf numFmtId="0" fontId="85" fillId="0" borderId="179" xfId="0" applyFont="1" applyBorder="1" applyAlignment="1">
      <alignment horizontal="left" vertical="center" indent="3"/>
    </xf>
    <xf numFmtId="0" fontId="85" fillId="0" borderId="179" xfId="0" applyFont="1" applyBorder="1" applyAlignment="1">
      <alignment horizontal="left" vertical="center"/>
    </xf>
    <xf numFmtId="0" fontId="86" fillId="0" borderId="179" xfId="0" applyFont="1" applyBorder="1" applyAlignment="1">
      <alignment horizontal="right" vertical="center"/>
    </xf>
    <xf numFmtId="0" fontId="86" fillId="0" borderId="180" xfId="0" applyFont="1" applyBorder="1" applyAlignment="1">
      <alignment horizontal="right" vertical="center"/>
    </xf>
    <xf numFmtId="0" fontId="12" fillId="0" borderId="181" xfId="0" applyFont="1" applyBorder="1" applyAlignment="1">
      <alignment horizontal="center" vertical="center"/>
    </xf>
    <xf numFmtId="3" fontId="6" fillId="0" borderId="182" xfId="5" applyNumberFormat="1" applyFont="1" applyBorder="1" applyAlignment="1" applyProtection="1">
      <alignment horizontal="right" vertical="center"/>
      <protection locked="0"/>
    </xf>
    <xf numFmtId="3" fontId="6" fillId="5" borderId="178" xfId="5" applyNumberFormat="1" applyFont="1" applyFill="1" applyBorder="1" applyAlignment="1">
      <alignment horizontal="right" vertical="center"/>
    </xf>
    <xf numFmtId="3" fontId="6" fillId="0" borderId="178" xfId="5" applyNumberFormat="1" applyFont="1" applyBorder="1" applyAlignment="1" applyProtection="1">
      <alignment horizontal="right" vertical="center"/>
      <protection locked="0"/>
    </xf>
    <xf numFmtId="3" fontId="6" fillId="0" borderId="181" xfId="5" applyNumberFormat="1" applyFont="1" applyBorder="1" applyAlignment="1" applyProtection="1">
      <alignment horizontal="right" vertical="center"/>
      <protection locked="0"/>
    </xf>
    <xf numFmtId="3" fontId="6" fillId="0" borderId="177" xfId="5" applyNumberFormat="1" applyFont="1" applyBorder="1" applyAlignment="1" applyProtection="1">
      <alignment horizontal="right" vertical="center"/>
      <protection locked="0"/>
    </xf>
    <xf numFmtId="3" fontId="6" fillId="5" borderId="183" xfId="5" applyNumberFormat="1" applyFont="1" applyFill="1" applyBorder="1" applyAlignment="1">
      <alignment horizontal="right" vertical="center"/>
    </xf>
    <xf numFmtId="0" fontId="104" fillId="0" borderId="38" xfId="0" applyFont="1" applyBorder="1" applyAlignment="1">
      <alignment horizontal="left" vertical="center"/>
    </xf>
    <xf numFmtId="3" fontId="6" fillId="7" borderId="49" xfId="5" applyNumberFormat="1" applyFont="1" applyFill="1" applyBorder="1" applyAlignment="1" applyProtection="1">
      <alignment horizontal="right" vertical="center"/>
      <protection locked="0"/>
    </xf>
    <xf numFmtId="3" fontId="6" fillId="7" borderId="6" xfId="5" applyNumberFormat="1" applyFont="1" applyFill="1" applyBorder="1" applyAlignment="1" applyProtection="1">
      <alignment horizontal="right" vertical="center"/>
      <protection locked="0"/>
    </xf>
    <xf numFmtId="0" fontId="104" fillId="6" borderId="5" xfId="0" applyFont="1" applyFill="1" applyBorder="1" applyAlignment="1">
      <alignment horizontal="center" vertical="center"/>
    </xf>
    <xf numFmtId="0" fontId="104" fillId="0" borderId="6" xfId="0" applyFont="1" applyBorder="1" applyAlignment="1">
      <alignment horizontal="center" vertical="center"/>
    </xf>
    <xf numFmtId="173" fontId="0" fillId="0" borderId="0" xfId="0" applyNumberFormat="1"/>
    <xf numFmtId="0" fontId="103" fillId="0" borderId="0" xfId="0" applyFont="1"/>
    <xf numFmtId="0" fontId="85" fillId="12" borderId="38" xfId="0" applyFont="1" applyFill="1" applyBorder="1" applyAlignment="1">
      <alignment horizontal="left" vertical="center"/>
    </xf>
    <xf numFmtId="0" fontId="85" fillId="12" borderId="35" xfId="0" applyFont="1" applyFill="1" applyBorder="1" applyAlignment="1">
      <alignment horizontal="left" vertical="center"/>
    </xf>
    <xf numFmtId="0" fontId="86" fillId="12" borderId="5" xfId="0" applyFont="1" applyFill="1" applyBorder="1" applyAlignment="1">
      <alignment horizontal="right" vertical="center"/>
    </xf>
    <xf numFmtId="0" fontId="86" fillId="12" borderId="140" xfId="0" applyFont="1" applyFill="1" applyBorder="1" applyAlignment="1">
      <alignment horizontal="right" vertical="center"/>
    </xf>
    <xf numFmtId="0" fontId="104" fillId="0" borderId="38" xfId="0" applyFont="1" applyBorder="1" applyAlignment="1">
      <alignment horizontal="left" vertical="center" wrapText="1"/>
    </xf>
    <xf numFmtId="0" fontId="104" fillId="0" borderId="145" xfId="0" applyFont="1" applyBorder="1" applyAlignment="1">
      <alignment horizontal="left" vertical="center" wrapText="1"/>
    </xf>
    <xf numFmtId="0" fontId="107" fillId="0" borderId="38" xfId="0" applyFont="1" applyBorder="1" applyAlignment="1">
      <alignment horizontal="left" vertical="center"/>
    </xf>
    <xf numFmtId="0" fontId="20" fillId="6" borderId="67" xfId="0" applyFont="1" applyFill="1" applyBorder="1" applyAlignment="1">
      <alignment vertical="center"/>
    </xf>
    <xf numFmtId="0" fontId="20" fillId="6" borderId="141" xfId="0" applyFont="1" applyFill="1" applyBorder="1" applyAlignment="1">
      <alignment vertical="center"/>
    </xf>
    <xf numFmtId="0" fontId="1" fillId="6" borderId="18" xfId="0" applyFont="1" applyFill="1" applyBorder="1" applyAlignment="1">
      <alignment horizontal="center" vertical="center"/>
    </xf>
    <xf numFmtId="3" fontId="21" fillId="6" borderId="88" xfId="5" applyNumberFormat="1" applyFont="1" applyFill="1" applyBorder="1" applyAlignment="1">
      <alignment horizontal="right" vertical="center"/>
    </xf>
    <xf numFmtId="3" fontId="21" fillId="6" borderId="5" xfId="5" applyNumberFormat="1" applyFont="1" applyFill="1" applyBorder="1" applyAlignment="1">
      <alignment horizontal="right" vertical="center"/>
    </xf>
    <xf numFmtId="3" fontId="21" fillId="6" borderId="5" xfId="5" applyNumberFormat="1" applyFont="1" applyFill="1" applyBorder="1" applyAlignment="1" applyProtection="1">
      <alignment horizontal="right" vertical="center"/>
      <protection locked="0"/>
    </xf>
    <xf numFmtId="3" fontId="21" fillId="6" borderId="20" xfId="5" applyNumberFormat="1" applyFont="1" applyFill="1" applyBorder="1" applyAlignment="1">
      <alignment horizontal="right" vertical="center"/>
    </xf>
    <xf numFmtId="3" fontId="21" fillId="6" borderId="17" xfId="5" applyNumberFormat="1" applyFont="1" applyFill="1" applyBorder="1" applyAlignment="1">
      <alignment horizontal="right" vertical="center"/>
    </xf>
    <xf numFmtId="3" fontId="21" fillId="6" borderId="18" xfId="5" applyNumberFormat="1" applyFont="1" applyFill="1" applyBorder="1" applyAlignment="1">
      <alignment horizontal="right" vertical="center"/>
    </xf>
    <xf numFmtId="0" fontId="20" fillId="6" borderId="0" xfId="0" applyFont="1" applyFill="1" applyAlignment="1">
      <alignment vertical="center"/>
    </xf>
    <xf numFmtId="0" fontId="20" fillId="6" borderId="142" xfId="0" applyFont="1" applyFill="1" applyBorder="1" applyAlignment="1">
      <alignment vertical="center"/>
    </xf>
    <xf numFmtId="0" fontId="1" fillId="6" borderId="105" xfId="0" applyFont="1" applyFill="1" applyBorder="1" applyAlignment="1">
      <alignment horizontal="center" vertical="center"/>
    </xf>
    <xf numFmtId="3" fontId="21" fillId="6" borderId="144" xfId="5" applyNumberFormat="1" applyFont="1" applyFill="1" applyBorder="1" applyAlignment="1">
      <alignment horizontal="right" vertical="center"/>
    </xf>
    <xf numFmtId="3" fontId="21" fillId="6" borderId="50" xfId="5" applyNumberFormat="1" applyFont="1" applyFill="1" applyBorder="1" applyAlignment="1">
      <alignment horizontal="right" vertical="center"/>
    </xf>
    <xf numFmtId="3" fontId="21" fillId="6" borderId="50" xfId="5" applyNumberFormat="1" applyFont="1" applyFill="1" applyBorder="1" applyAlignment="1" applyProtection="1">
      <alignment horizontal="right" vertical="center"/>
      <protection locked="0"/>
    </xf>
    <xf numFmtId="3" fontId="21" fillId="6" borderId="136" xfId="5" applyNumberFormat="1" applyFont="1" applyFill="1" applyBorder="1" applyAlignment="1">
      <alignment horizontal="right" vertical="center"/>
    </xf>
    <xf numFmtId="3" fontId="21" fillId="6" borderId="86" xfId="5" applyNumberFormat="1" applyFont="1" applyFill="1" applyBorder="1" applyAlignment="1">
      <alignment horizontal="right" vertical="center"/>
    </xf>
    <xf numFmtId="3" fontId="21" fillId="6" borderId="105" xfId="5" applyNumberFormat="1" applyFont="1" applyFill="1" applyBorder="1" applyAlignment="1">
      <alignment horizontal="right" vertical="center"/>
    </xf>
    <xf numFmtId="0" fontId="20" fillId="6" borderId="52" xfId="0" applyFont="1" applyFill="1" applyBorder="1" applyAlignment="1">
      <alignment vertical="center"/>
    </xf>
    <xf numFmtId="0" fontId="20" fillId="6" borderId="143" xfId="0" applyFont="1" applyFill="1" applyBorder="1" applyAlignment="1">
      <alignment vertical="center"/>
    </xf>
    <xf numFmtId="0" fontId="1" fillId="6" borderId="21" xfId="0" applyFont="1" applyFill="1" applyBorder="1" applyAlignment="1">
      <alignment horizontal="center" vertical="center"/>
    </xf>
    <xf numFmtId="3" fontId="21" fillId="6" borderId="48" xfId="5" applyNumberFormat="1" applyFont="1" applyFill="1" applyBorder="1" applyAlignment="1">
      <alignment horizontal="right" vertical="center"/>
    </xf>
    <xf numFmtId="3" fontId="21" fillId="6" borderId="4" xfId="5" applyNumberFormat="1" applyFont="1" applyFill="1" applyBorder="1" applyAlignment="1" applyProtection="1">
      <alignment horizontal="right" vertical="center"/>
      <protection locked="0"/>
    </xf>
    <xf numFmtId="3" fontId="21" fillId="6" borderId="21" xfId="5" applyNumberFormat="1" applyFont="1" applyFill="1" applyBorder="1" applyAlignment="1">
      <alignment horizontal="right" vertical="center"/>
    </xf>
    <xf numFmtId="49" fontId="6" fillId="0" borderId="2" xfId="6" applyNumberFormat="1" applyFont="1" applyBorder="1" applyAlignment="1">
      <alignment horizontal="center" vertical="center" wrapText="1"/>
    </xf>
    <xf numFmtId="49" fontId="6" fillId="0" borderId="48" xfId="6" applyNumberFormat="1" applyFont="1" applyBorder="1" applyAlignment="1">
      <alignment horizontal="center" vertical="center" wrapText="1"/>
    </xf>
    <xf numFmtId="0" fontId="58" fillId="0" borderId="0" xfId="5" applyFont="1" applyAlignment="1">
      <alignment horizontal="left" vertical="center"/>
    </xf>
    <xf numFmtId="0" fontId="6" fillId="0" borderId="117" xfId="6" applyFont="1" applyBorder="1" applyAlignment="1">
      <alignment horizontal="center" vertical="center"/>
    </xf>
    <xf numFmtId="0" fontId="7" fillId="0" borderId="2" xfId="6" applyFont="1" applyBorder="1" applyAlignment="1">
      <alignment horizontal="center" vertical="center" wrapText="1"/>
    </xf>
    <xf numFmtId="0" fontId="7" fillId="0" borderId="52" xfId="6" applyFont="1" applyBorder="1" applyAlignment="1">
      <alignment horizontal="center" vertical="center" wrapText="1"/>
    </xf>
    <xf numFmtId="0" fontId="7" fillId="0" borderId="21" xfId="6" applyFont="1" applyBorder="1" applyAlignment="1">
      <alignment horizontal="center" vertical="center" wrapText="1"/>
    </xf>
    <xf numFmtId="0" fontId="10" fillId="0" borderId="2" xfId="6" applyFont="1" applyBorder="1" applyAlignment="1">
      <alignment vertical="center" wrapText="1"/>
    </xf>
    <xf numFmtId="0" fontId="10" fillId="0" borderId="52" xfId="6" applyFont="1" applyBorder="1" applyAlignment="1">
      <alignment vertical="center" wrapText="1"/>
    </xf>
    <xf numFmtId="0" fontId="10" fillId="0" borderId="21" xfId="6" applyFont="1" applyBorder="1" applyAlignment="1">
      <alignment vertical="center" wrapText="1"/>
    </xf>
    <xf numFmtId="49" fontId="6" fillId="0" borderId="62" xfId="6" applyNumberFormat="1" applyFont="1" applyBorder="1" applyAlignment="1">
      <alignment horizontal="center" vertical="center" wrapText="1"/>
    </xf>
    <xf numFmtId="49" fontId="6" fillId="0" borderId="93" xfId="6" applyNumberFormat="1" applyFont="1" applyBorder="1" applyAlignment="1">
      <alignment horizontal="center" vertical="center" wrapText="1"/>
    </xf>
    <xf numFmtId="3" fontId="28" fillId="0" borderId="146" xfId="6" applyNumberFormat="1" applyFont="1" applyBorder="1" applyAlignment="1">
      <alignment horizontal="center" vertical="center"/>
    </xf>
    <xf numFmtId="3" fontId="28" fillId="0" borderId="147" xfId="6" applyNumberFormat="1" applyFont="1" applyBorder="1" applyAlignment="1">
      <alignment horizontal="center" vertical="center"/>
    </xf>
    <xf numFmtId="3" fontId="28" fillId="0" borderId="30" xfId="6" applyNumberFormat="1" applyFont="1" applyBorder="1" applyAlignment="1">
      <alignment horizontal="center" vertical="center"/>
    </xf>
    <xf numFmtId="3" fontId="28" fillId="0" borderId="27" xfId="6" applyNumberFormat="1" applyFont="1" applyBorder="1" applyAlignment="1">
      <alignment horizontal="center" vertical="center"/>
    </xf>
    <xf numFmtId="0" fontId="28" fillId="0" borderId="2" xfId="6" applyFont="1" applyBorder="1" applyAlignment="1">
      <alignment horizontal="center" vertical="center" wrapText="1"/>
    </xf>
    <xf numFmtId="0" fontId="28" fillId="0" borderId="52" xfId="6" applyFont="1" applyBorder="1" applyAlignment="1">
      <alignment horizontal="center" vertical="center" wrapText="1"/>
    </xf>
    <xf numFmtId="0" fontId="28" fillId="0" borderId="48" xfId="6" applyFont="1" applyBorder="1" applyAlignment="1">
      <alignment horizontal="center" vertical="center" wrapText="1"/>
    </xf>
    <xf numFmtId="3" fontId="29" fillId="0" borderId="148" xfId="6" applyNumberFormat="1" applyFont="1" applyBorder="1" applyAlignment="1">
      <alignment horizontal="center" vertical="center" wrapText="1"/>
    </xf>
    <xf numFmtId="3" fontId="29" fillId="0" borderId="105" xfId="6" applyNumberFormat="1" applyFont="1" applyBorder="1" applyAlignment="1">
      <alignment horizontal="center" vertical="center" wrapText="1"/>
    </xf>
    <xf numFmtId="0" fontId="29" fillId="0" borderId="89" xfId="6" applyFont="1" applyBorder="1" applyAlignment="1">
      <alignment horizontal="left" vertical="center" wrapText="1"/>
    </xf>
    <xf numFmtId="0" fontId="29" fillId="0" borderId="117" xfId="6" applyFont="1" applyBorder="1" applyAlignment="1">
      <alignment horizontal="left" vertical="center" wrapText="1"/>
    </xf>
    <xf numFmtId="0" fontId="29" fillId="0" borderId="27" xfId="6" applyFont="1" applyBorder="1" applyAlignment="1">
      <alignment horizontal="left" vertical="center" wrapText="1"/>
    </xf>
    <xf numFmtId="0" fontId="58" fillId="0" borderId="0" xfId="6" applyFont="1" applyAlignment="1">
      <alignment horizontal="left" vertical="center" wrapText="1"/>
    </xf>
    <xf numFmtId="0" fontId="28" fillId="0" borderId="117" xfId="6" applyFont="1" applyBorder="1" applyAlignment="1">
      <alignment horizontal="center" vertical="center" wrapText="1"/>
    </xf>
    <xf numFmtId="0" fontId="27" fillId="0" borderId="2" xfId="6" applyFont="1" applyBorder="1" applyAlignment="1">
      <alignment horizontal="center" vertical="center" wrapText="1"/>
    </xf>
    <xf numFmtId="0" fontId="27" fillId="0" borderId="52" xfId="6" applyFont="1" applyBorder="1" applyAlignment="1">
      <alignment horizontal="center" vertical="center" wrapText="1"/>
    </xf>
    <xf numFmtId="0" fontId="27" fillId="0" borderId="21" xfId="6" applyFont="1" applyBorder="1" applyAlignment="1">
      <alignment horizontal="center" vertical="center" wrapText="1"/>
    </xf>
    <xf numFmtId="0" fontId="31" fillId="0" borderId="2" xfId="6" applyFont="1" applyBorder="1" applyAlignment="1">
      <alignment vertical="center" wrapText="1"/>
    </xf>
    <xf numFmtId="0" fontId="31" fillId="0" borderId="52" xfId="6" applyFont="1" applyBorder="1" applyAlignment="1">
      <alignment vertical="center" wrapText="1"/>
    </xf>
    <xf numFmtId="0" fontId="31" fillId="0" borderId="21" xfId="6" applyFont="1" applyBorder="1" applyAlignment="1">
      <alignment vertical="center" wrapText="1"/>
    </xf>
    <xf numFmtId="0" fontId="29" fillId="0" borderId="62" xfId="6" applyFont="1" applyBorder="1" applyAlignment="1">
      <alignment horizontal="center" vertical="center" wrapText="1"/>
    </xf>
    <xf numFmtId="0" fontId="29" fillId="0" borderId="59" xfId="6" applyFont="1" applyBorder="1" applyAlignment="1">
      <alignment horizontal="center" vertical="center" wrapText="1"/>
    </xf>
    <xf numFmtId="0" fontId="57" fillId="0" borderId="0" xfId="6" applyFont="1" applyAlignment="1">
      <alignment horizontal="left" vertical="center" wrapText="1"/>
    </xf>
    <xf numFmtId="0" fontId="77" fillId="0" borderId="0" xfId="6" applyFont="1" applyAlignment="1">
      <alignment horizontal="center" vertical="center"/>
    </xf>
    <xf numFmtId="0" fontId="77" fillId="0" borderId="41" xfId="5" applyFont="1" applyBorder="1" applyAlignment="1">
      <alignment horizontal="center" vertical="center"/>
    </xf>
    <xf numFmtId="0" fontId="77" fillId="0" borderId="0" xfId="5" applyFont="1" applyAlignment="1">
      <alignment horizontal="center" vertical="center"/>
    </xf>
    <xf numFmtId="0" fontId="75" fillId="8" borderId="45" xfId="5" applyFont="1" applyFill="1" applyBorder="1" applyAlignment="1">
      <alignment horizontal="center" vertical="center"/>
    </xf>
    <xf numFmtId="0" fontId="75" fillId="8" borderId="13" xfId="5" applyFont="1" applyFill="1" applyBorder="1" applyAlignment="1">
      <alignment horizontal="center" vertical="center"/>
    </xf>
    <xf numFmtId="0" fontId="6" fillId="7" borderId="0" xfId="5" applyFont="1" applyFill="1" applyAlignment="1">
      <alignment horizontal="left" vertical="center" wrapText="1"/>
    </xf>
    <xf numFmtId="0" fontId="73" fillId="6" borderId="73" xfId="8" applyFont="1" applyFill="1" applyBorder="1" applyAlignment="1">
      <alignment horizontal="left" vertical="center"/>
    </xf>
    <xf numFmtId="0" fontId="73" fillId="6" borderId="74" xfId="8" applyFont="1" applyFill="1" applyBorder="1" applyAlignment="1">
      <alignment horizontal="left" vertical="center"/>
    </xf>
    <xf numFmtId="0" fontId="75" fillId="8" borderId="149" xfId="8" applyFont="1" applyFill="1" applyBorder="1" applyAlignment="1">
      <alignment horizontal="left" vertical="center"/>
    </xf>
    <xf numFmtId="0" fontId="75" fillId="8" borderId="150" xfId="8" applyFont="1" applyFill="1" applyBorder="1" applyAlignment="1">
      <alignment horizontal="left" vertical="center"/>
    </xf>
    <xf numFmtId="0" fontId="75" fillId="8" borderId="151" xfId="8" applyFont="1" applyFill="1" applyBorder="1" applyAlignment="1">
      <alignment horizontal="left" vertical="center"/>
    </xf>
    <xf numFmtId="0" fontId="75" fillId="8" borderId="152" xfId="8" applyFont="1" applyFill="1" applyBorder="1" applyAlignment="1">
      <alignment horizontal="left" vertical="center"/>
    </xf>
    <xf numFmtId="0" fontId="75" fillId="8" borderId="153" xfId="8" applyFont="1" applyFill="1" applyBorder="1" applyAlignment="1">
      <alignment horizontal="left" vertical="center"/>
    </xf>
    <xf numFmtId="0" fontId="75" fillId="8" borderId="154" xfId="8" applyFont="1" applyFill="1" applyBorder="1" applyAlignment="1">
      <alignment horizontal="left" vertical="center"/>
    </xf>
    <xf numFmtId="0" fontId="92" fillId="0" borderId="135" xfId="5" applyFont="1" applyBorder="1" applyAlignment="1">
      <alignment horizontal="center" vertical="center"/>
    </xf>
    <xf numFmtId="0" fontId="92" fillId="0" borderId="61" xfId="5" applyFont="1" applyBorder="1" applyAlignment="1">
      <alignment horizontal="center" vertical="center"/>
    </xf>
    <xf numFmtId="0" fontId="92" fillId="0" borderId="91" xfId="5" applyFont="1" applyBorder="1" applyAlignment="1">
      <alignment horizontal="center" vertical="center"/>
    </xf>
    <xf numFmtId="0" fontId="92" fillId="0" borderId="41" xfId="5" applyFont="1" applyBorder="1" applyAlignment="1">
      <alignment horizontal="center" vertical="center"/>
    </xf>
    <xf numFmtId="0" fontId="92" fillId="0" borderId="0" xfId="5" applyFont="1" applyAlignment="1">
      <alignment horizontal="center" vertical="center"/>
    </xf>
    <xf numFmtId="0" fontId="92" fillId="0" borderId="105" xfId="5" applyFont="1" applyBorder="1" applyAlignment="1">
      <alignment horizontal="center" vertical="center"/>
    </xf>
    <xf numFmtId="0" fontId="92" fillId="0" borderId="89" xfId="5" applyFont="1" applyBorder="1" applyAlignment="1">
      <alignment horizontal="center" vertical="center"/>
    </xf>
    <xf numFmtId="0" fontId="92" fillId="0" borderId="117" xfId="5" applyFont="1" applyBorder="1" applyAlignment="1">
      <alignment horizontal="center" vertical="center"/>
    </xf>
    <xf numFmtId="0" fontId="92" fillId="0" borderId="27" xfId="5" applyFont="1" applyBorder="1" applyAlignment="1">
      <alignment horizontal="center" vertical="center"/>
    </xf>
    <xf numFmtId="0" fontId="73" fillId="0" borderId="62" xfId="5" applyFont="1" applyBorder="1" applyAlignment="1">
      <alignment horizontal="center" vertical="center" wrapText="1"/>
    </xf>
    <xf numFmtId="0" fontId="73" fillId="0" borderId="63" xfId="5" applyFont="1" applyBorder="1" applyAlignment="1">
      <alignment horizontal="center" vertical="center" wrapText="1"/>
    </xf>
    <xf numFmtId="0" fontId="73" fillId="0" borderId="129" xfId="5" applyFont="1" applyBorder="1" applyAlignment="1">
      <alignment horizontal="center" vertical="center" wrapText="1"/>
    </xf>
    <xf numFmtId="0" fontId="75" fillId="8" borderId="12" xfId="5" applyFont="1" applyFill="1" applyBorder="1" applyAlignment="1">
      <alignment horizontal="center" vertical="center"/>
    </xf>
    <xf numFmtId="0" fontId="12" fillId="0" borderId="0" xfId="0" applyFont="1" applyAlignment="1" applyProtection="1">
      <alignment horizontal="left" vertical="center" wrapText="1"/>
      <protection locked="0"/>
    </xf>
    <xf numFmtId="0" fontId="13" fillId="15" borderId="123" xfId="0" applyFont="1" applyFill="1" applyBorder="1" applyAlignment="1">
      <alignment horizontal="left" vertical="center"/>
    </xf>
    <xf numFmtId="0" fontId="13" fillId="15" borderId="19" xfId="0" applyFont="1" applyFill="1" applyBorder="1" applyAlignment="1">
      <alignment horizontal="left" vertical="center"/>
    </xf>
    <xf numFmtId="0" fontId="12" fillId="0" borderId="123" xfId="0" applyFont="1" applyBorder="1" applyAlignment="1">
      <alignment horizontal="left" vertical="center"/>
    </xf>
    <xf numFmtId="0" fontId="12" fillId="0" borderId="19" xfId="0" applyFont="1" applyBorder="1" applyAlignment="1">
      <alignment horizontal="left" vertical="center"/>
    </xf>
    <xf numFmtId="0" fontId="12" fillId="0" borderId="85" xfId="0" applyFont="1" applyBorder="1" applyAlignment="1">
      <alignment horizontal="center" vertical="center" wrapText="1" shrinkToFit="1"/>
    </xf>
    <xf numFmtId="0" fontId="12" fillId="0" borderId="20" xfId="0" applyFont="1" applyBorder="1" applyAlignment="1">
      <alignment horizontal="center" vertical="center" wrapText="1" shrinkToFit="1"/>
    </xf>
    <xf numFmtId="0" fontId="12" fillId="0" borderId="60" xfId="0" applyFont="1" applyBorder="1" applyAlignment="1">
      <alignment horizontal="center" vertical="center" wrapText="1" shrinkToFit="1"/>
    </xf>
    <xf numFmtId="0" fontId="12" fillId="0" borderId="17" xfId="0" applyFont="1" applyBorder="1" applyAlignment="1">
      <alignment horizontal="center" vertical="center" wrapText="1" shrinkToFit="1"/>
    </xf>
    <xf numFmtId="0" fontId="13" fillId="0" borderId="85" xfId="0" applyFont="1" applyBorder="1" applyAlignment="1">
      <alignment horizontal="center" vertical="center" wrapText="1" shrinkToFit="1"/>
    </xf>
    <xf numFmtId="0" fontId="13" fillId="0" borderId="20" xfId="0" applyFont="1" applyBorder="1" applyAlignment="1">
      <alignment horizontal="center" vertical="center" wrapText="1" shrinkToFit="1"/>
    </xf>
    <xf numFmtId="0" fontId="13" fillId="15" borderId="120" xfId="0" applyFont="1" applyFill="1" applyBorder="1" applyAlignment="1">
      <alignment horizontal="left" vertical="center"/>
    </xf>
    <xf numFmtId="0" fontId="13" fillId="15" borderId="9" xfId="0" applyFont="1" applyFill="1" applyBorder="1" applyAlignment="1">
      <alignment horizontal="left" vertical="center"/>
    </xf>
    <xf numFmtId="0" fontId="12" fillId="0" borderId="12" xfId="0" applyFont="1" applyBorder="1" applyAlignment="1">
      <alignment horizontal="center" vertical="center" wrapText="1" shrinkToFit="1"/>
    </xf>
    <xf numFmtId="0" fontId="12" fillId="0" borderId="157" xfId="0" applyFont="1" applyBorder="1" applyAlignment="1">
      <alignment horizontal="center" vertical="center" wrapText="1" shrinkToFit="1"/>
    </xf>
    <xf numFmtId="0" fontId="12" fillId="0" borderId="61" xfId="0" applyFont="1" applyBorder="1" applyAlignment="1">
      <alignment horizontal="center" vertical="center" wrapText="1" shrinkToFit="1"/>
    </xf>
    <xf numFmtId="0" fontId="12" fillId="0" borderId="90" xfId="0" applyFont="1" applyBorder="1" applyAlignment="1">
      <alignment horizontal="center" vertical="center" wrapText="1" shrinkToFit="1"/>
    </xf>
    <xf numFmtId="0" fontId="12" fillId="0" borderId="60"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28" xfId="0" applyFont="1" applyBorder="1" applyAlignment="1">
      <alignment horizontal="center" vertical="center" wrapText="1"/>
    </xf>
    <xf numFmtId="0" fontId="61" fillId="0" borderId="122" xfId="0" applyFont="1" applyBorder="1" applyAlignment="1">
      <alignment horizontal="center" vertical="center" wrapText="1"/>
    </xf>
    <xf numFmtId="0" fontId="61" fillId="0" borderId="91" xfId="0" applyFont="1" applyBorder="1" applyAlignment="1">
      <alignment horizontal="center" vertical="center"/>
    </xf>
    <xf numFmtId="0" fontId="61" fillId="0" borderId="155" xfId="0" applyFont="1" applyBorder="1" applyAlignment="1">
      <alignment horizontal="center" vertical="center"/>
    </xf>
    <xf numFmtId="0" fontId="61" fillId="0" borderId="105" xfId="0" applyFont="1" applyBorder="1" applyAlignment="1">
      <alignment horizontal="center" vertical="center"/>
    </xf>
    <xf numFmtId="0" fontId="61" fillId="0" borderId="156" xfId="0" applyFont="1" applyBorder="1" applyAlignment="1">
      <alignment horizontal="center" vertical="center"/>
    </xf>
    <xf numFmtId="0" fontId="61" fillId="0" borderId="27" xfId="0" applyFont="1" applyBorder="1" applyAlignment="1">
      <alignment horizontal="center" vertical="center"/>
    </xf>
    <xf numFmtId="0" fontId="12" fillId="0" borderId="45" xfId="0" applyFont="1" applyBorder="1" applyAlignment="1">
      <alignment horizontal="center" vertical="center" wrapText="1" shrinkToFit="1"/>
    </xf>
    <xf numFmtId="0" fontId="12" fillId="0" borderId="0" xfId="0" applyFont="1" applyAlignment="1">
      <alignment horizontal="left" vertical="center" wrapText="1"/>
    </xf>
    <xf numFmtId="0" fontId="85" fillId="0" borderId="0" xfId="0" applyFont="1" applyAlignment="1">
      <alignment horizontal="left" vertical="center" wrapText="1"/>
    </xf>
    <xf numFmtId="0" fontId="0" fillId="0" borderId="0" xfId="0" applyAlignment="1">
      <alignment vertical="center"/>
    </xf>
    <xf numFmtId="0" fontId="12" fillId="0" borderId="4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158" xfId="0" applyFont="1" applyBorder="1" applyAlignment="1">
      <alignment horizontal="center" vertical="center" wrapText="1"/>
    </xf>
    <xf numFmtId="0" fontId="12" fillId="0" borderId="159" xfId="0" applyFont="1" applyBorder="1" applyAlignment="1">
      <alignment horizontal="center" vertical="center" wrapText="1"/>
    </xf>
    <xf numFmtId="0" fontId="61" fillId="0" borderId="13" xfId="0" applyFont="1" applyBorder="1" applyAlignment="1">
      <alignment horizontal="center" vertical="center"/>
    </xf>
    <xf numFmtId="0" fontId="61" fillId="0" borderId="9" xfId="0" applyFont="1" applyBorder="1" applyAlignment="1">
      <alignment horizontal="center" vertical="center"/>
    </xf>
    <xf numFmtId="0" fontId="61" fillId="0" borderId="10" xfId="0" applyFont="1" applyBorder="1" applyAlignment="1">
      <alignment horizontal="center" vertical="center"/>
    </xf>
    <xf numFmtId="0" fontId="12" fillId="0" borderId="93" xfId="0" applyFont="1" applyBorder="1" applyAlignment="1">
      <alignment horizontal="center" vertical="center" wrapText="1" shrinkToFit="1"/>
    </xf>
    <xf numFmtId="0" fontId="12" fillId="0" borderId="51" xfId="0" applyFont="1" applyBorder="1" applyAlignment="1">
      <alignment horizontal="center" vertical="center" wrapText="1" shrinkToFit="1"/>
    </xf>
    <xf numFmtId="0" fontId="12" fillId="0" borderId="160" xfId="0" applyFont="1" applyBorder="1" applyAlignment="1">
      <alignment horizontal="center" vertical="center" wrapText="1" shrinkToFit="1"/>
    </xf>
    <xf numFmtId="0" fontId="12" fillId="0" borderId="161" xfId="0" applyFont="1" applyBorder="1" applyAlignment="1">
      <alignment horizontal="center" vertical="center" wrapText="1"/>
    </xf>
    <xf numFmtId="0" fontId="12" fillId="0" borderId="162" xfId="0" applyFont="1" applyBorder="1" applyAlignment="1">
      <alignment horizontal="center" vertical="center" wrapText="1"/>
    </xf>
    <xf numFmtId="0" fontId="12" fillId="0" borderId="88" xfId="0" applyFont="1" applyBorder="1" applyAlignment="1">
      <alignment horizontal="center" vertical="center" wrapText="1" shrinkToFit="1"/>
    </xf>
    <xf numFmtId="0" fontId="12" fillId="0" borderId="84"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0" borderId="91" xfId="0" applyFont="1" applyBorder="1" applyAlignment="1">
      <alignment horizontal="center" vertical="center" wrapText="1" shrinkToFit="1"/>
    </xf>
    <xf numFmtId="0" fontId="12" fillId="0" borderId="18" xfId="0" applyFont="1" applyBorder="1" applyAlignment="1">
      <alignment horizontal="center" vertical="center" wrapText="1" shrinkToFit="1"/>
    </xf>
    <xf numFmtId="0" fontId="6" fillId="0" borderId="0" xfId="9" applyFont="1" applyAlignment="1" applyProtection="1">
      <alignment horizontal="left" vertical="center" wrapText="1"/>
      <protection locked="0"/>
    </xf>
    <xf numFmtId="0" fontId="0" fillId="0" borderId="0" xfId="0" applyAlignment="1">
      <alignment horizontal="left" vertical="center" wrapText="1"/>
    </xf>
    <xf numFmtId="0" fontId="6" fillId="0" borderId="45" xfId="9" applyFont="1" applyBorder="1" applyAlignment="1">
      <alignment horizontal="center" vertical="center" wrapText="1"/>
    </xf>
    <xf numFmtId="0" fontId="6" fillId="0" borderId="7" xfId="9" applyFont="1" applyBorder="1" applyAlignment="1">
      <alignment horizontal="center" vertical="center" wrapText="1"/>
    </xf>
    <xf numFmtId="0" fontId="6" fillId="0" borderId="36" xfId="9" applyFont="1" applyBorder="1" applyAlignment="1">
      <alignment horizontal="center" vertical="center" wrapText="1"/>
    </xf>
    <xf numFmtId="0" fontId="33" fillId="0" borderId="158" xfId="9" applyFont="1" applyBorder="1" applyAlignment="1">
      <alignment horizontal="center" vertical="center" wrapText="1" shrinkToFit="1"/>
    </xf>
    <xf numFmtId="0" fontId="33" fillId="0" borderId="159" xfId="9" applyFont="1" applyBorder="1" applyAlignment="1">
      <alignment horizontal="center" vertical="center" wrapText="1" shrinkToFit="1"/>
    </xf>
    <xf numFmtId="0" fontId="33" fillId="0" borderId="163" xfId="9" applyFont="1" applyBorder="1" applyAlignment="1">
      <alignment horizontal="center" vertical="center" wrapText="1" shrinkToFit="1"/>
    </xf>
    <xf numFmtId="0" fontId="56" fillId="0" borderId="85" xfId="5" applyFont="1" applyBorder="1" applyAlignment="1">
      <alignment horizontal="center" vertical="center"/>
    </xf>
    <xf numFmtId="0" fontId="56" fillId="0" borderId="136" xfId="5" applyFont="1" applyBorder="1" applyAlignment="1">
      <alignment horizontal="center" vertical="center"/>
    </xf>
    <xf numFmtId="0" fontId="56" fillId="0" borderId="31" xfId="5" applyFont="1" applyBorder="1" applyAlignment="1">
      <alignment horizontal="center" vertical="center"/>
    </xf>
    <xf numFmtId="0" fontId="0" fillId="0" borderId="0" xfId="0"/>
    <xf numFmtId="0" fontId="81" fillId="0" borderId="0" xfId="0" applyFont="1" applyAlignment="1">
      <alignment horizontal="left" vertical="center" wrapText="1"/>
    </xf>
    <xf numFmtId="0" fontId="97" fillId="0" borderId="0" xfId="0" applyFont="1" applyAlignment="1">
      <alignment horizontal="left" vertical="center" wrapText="1"/>
    </xf>
    <xf numFmtId="0" fontId="6" fillId="0" borderId="0" xfId="0" applyFont="1" applyAlignment="1">
      <alignment horizontal="left" vertical="center" wrapText="1"/>
    </xf>
    <xf numFmtId="0" fontId="73" fillId="0" borderId="0" xfId="0" applyFont="1" applyAlignment="1">
      <alignment horizontal="left" vertical="center" wrapText="1"/>
    </xf>
    <xf numFmtId="0" fontId="106" fillId="15" borderId="38" xfId="0" applyFont="1" applyFill="1" applyBorder="1" applyAlignment="1">
      <alignment horizontal="left" vertical="center"/>
    </xf>
    <xf numFmtId="0" fontId="106" fillId="15" borderId="145" xfId="0" applyFont="1" applyFill="1" applyBorder="1" applyAlignment="1">
      <alignment horizontal="left" vertical="center"/>
    </xf>
    <xf numFmtId="0" fontId="104" fillId="0" borderId="38" xfId="0" applyFont="1" applyBorder="1" applyAlignment="1">
      <alignment horizontal="left" vertical="center" wrapText="1"/>
    </xf>
    <xf numFmtId="0" fontId="104" fillId="0" borderId="145" xfId="0" applyFont="1" applyBorder="1" applyAlignment="1">
      <alignment horizontal="left" vertical="center" wrapText="1"/>
    </xf>
    <xf numFmtId="49" fontId="104" fillId="0" borderId="38" xfId="0" applyNumberFormat="1" applyFont="1" applyBorder="1" applyAlignment="1">
      <alignment horizontal="left" vertical="center" wrapText="1"/>
    </xf>
    <xf numFmtId="0" fontId="0" fillId="0" borderId="38" xfId="0" applyBorder="1" applyAlignment="1">
      <alignment horizontal="left" vertical="center"/>
    </xf>
    <xf numFmtId="0" fontId="0" fillId="0" borderId="145" xfId="0" applyBorder="1" applyAlignment="1">
      <alignment horizontal="left" vertical="center"/>
    </xf>
    <xf numFmtId="0" fontId="13" fillId="6" borderId="38" xfId="0" applyFont="1" applyFill="1" applyBorder="1" applyAlignment="1">
      <alignment horizontal="left" vertical="center"/>
    </xf>
    <xf numFmtId="0" fontId="13" fillId="6" borderId="145" xfId="0" applyFont="1" applyFill="1" applyBorder="1" applyAlignment="1">
      <alignment horizontal="left" vertical="center"/>
    </xf>
    <xf numFmtId="0" fontId="13" fillId="15" borderId="38" xfId="0" applyFont="1" applyFill="1" applyBorder="1" applyAlignment="1">
      <alignment horizontal="left" vertical="center"/>
    </xf>
    <xf numFmtId="0" fontId="13" fillId="15" borderId="145" xfId="0" applyFont="1" applyFill="1" applyBorder="1" applyAlignment="1">
      <alignment horizontal="left" vertical="center"/>
    </xf>
    <xf numFmtId="0" fontId="12" fillId="0" borderId="38" xfId="0" applyFont="1" applyBorder="1" applyAlignment="1">
      <alignment horizontal="left" vertical="center" wrapText="1"/>
    </xf>
    <xf numFmtId="0" fontId="12" fillId="0" borderId="145" xfId="0" applyFont="1" applyBorder="1" applyAlignment="1">
      <alignment horizontal="left" vertical="center" wrapText="1"/>
    </xf>
    <xf numFmtId="0" fontId="0" fillId="0" borderId="0" xfId="0" applyAlignment="1">
      <alignment vertical="center" wrapText="1"/>
    </xf>
    <xf numFmtId="0" fontId="107" fillId="0" borderId="32" xfId="0" applyFont="1" applyBorder="1" applyAlignment="1">
      <alignment horizontal="left" vertical="center"/>
    </xf>
    <xf numFmtId="0" fontId="106" fillId="6" borderId="67" xfId="0" applyFont="1" applyFill="1" applyBorder="1" applyAlignment="1">
      <alignment horizontal="left" vertical="center"/>
    </xf>
    <xf numFmtId="0" fontId="106" fillId="6" borderId="141" xfId="0" applyFont="1" applyFill="1" applyBorder="1" applyAlignment="1">
      <alignment horizontal="left" vertical="center"/>
    </xf>
    <xf numFmtId="49" fontId="104" fillId="12" borderId="38" xfId="0" applyNumberFormat="1" applyFont="1" applyFill="1" applyBorder="1" applyAlignment="1">
      <alignment horizontal="left" vertical="center" wrapText="1"/>
    </xf>
    <xf numFmtId="0" fontId="0" fillId="12" borderId="38" xfId="0" applyFill="1" applyBorder="1" applyAlignment="1">
      <alignment horizontal="left" vertical="center"/>
    </xf>
    <xf numFmtId="0" fontId="0" fillId="12" borderId="145" xfId="0" applyFill="1" applyBorder="1" applyAlignment="1">
      <alignment horizontal="left" vertical="center"/>
    </xf>
    <xf numFmtId="0" fontId="6" fillId="0" borderId="167" xfId="0" applyFont="1" applyBorder="1" applyAlignment="1">
      <alignment horizontal="center" vertical="center" wrapText="1" shrinkToFit="1"/>
    </xf>
    <xf numFmtId="0" fontId="94" fillId="0" borderId="56" xfId="0" applyFont="1" applyBorder="1" applyAlignment="1">
      <alignment horizontal="center" vertical="center" wrapText="1" shrinkToFit="1"/>
    </xf>
    <xf numFmtId="0" fontId="106" fillId="6" borderId="59" xfId="0" applyFont="1" applyFill="1" applyBorder="1" applyAlignment="1">
      <alignment horizontal="left" vertical="center"/>
    </xf>
    <xf numFmtId="0" fontId="106" fillId="6" borderId="160" xfId="0" applyFont="1" applyFill="1" applyBorder="1" applyAlignment="1">
      <alignment horizontal="left" vertical="center"/>
    </xf>
    <xf numFmtId="0" fontId="13" fillId="16" borderId="85" xfId="0" applyFont="1" applyFill="1" applyBorder="1" applyAlignment="1">
      <alignment horizontal="center" vertical="center" wrapText="1" shrinkToFit="1"/>
    </xf>
    <xf numFmtId="0" fontId="13" fillId="16" borderId="20" xfId="0" applyFont="1" applyFill="1" applyBorder="1" applyAlignment="1">
      <alignment horizontal="center" vertical="center" wrapText="1" shrinkToFit="1"/>
    </xf>
    <xf numFmtId="0" fontId="12" fillId="0" borderId="61"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84" xfId="0" applyFont="1" applyBorder="1" applyAlignment="1">
      <alignment horizontal="center" vertical="center" wrapText="1"/>
    </xf>
    <xf numFmtId="0" fontId="12" fillId="0" borderId="5" xfId="0" applyFont="1" applyBorder="1" applyAlignment="1">
      <alignment horizontal="center" vertical="center" wrapText="1"/>
    </xf>
    <xf numFmtId="0" fontId="105" fillId="0" borderId="122" xfId="0" applyFont="1" applyBorder="1" applyAlignment="1">
      <alignment horizontal="center" vertical="center" wrapText="1"/>
    </xf>
    <xf numFmtId="0" fontId="105" fillId="0" borderId="61" xfId="0" applyFont="1" applyBorder="1" applyAlignment="1">
      <alignment horizontal="center" vertical="center"/>
    </xf>
    <xf numFmtId="0" fontId="105" fillId="0" borderId="164" xfId="0" applyFont="1" applyBorder="1" applyAlignment="1">
      <alignment horizontal="center" vertical="center"/>
    </xf>
    <xf numFmtId="0" fontId="105" fillId="0" borderId="155" xfId="0" applyFont="1" applyBorder="1" applyAlignment="1">
      <alignment horizontal="center" vertical="center"/>
    </xf>
    <xf numFmtId="0" fontId="105" fillId="0" borderId="0" xfId="0" applyFont="1" applyAlignment="1">
      <alignment horizontal="center" vertical="center"/>
    </xf>
    <xf numFmtId="0" fontId="105" fillId="0" borderId="142" xfId="0" applyFont="1" applyBorder="1" applyAlignment="1">
      <alignment horizontal="center" vertical="center"/>
    </xf>
    <xf numFmtId="0" fontId="105" fillId="0" borderId="156" xfId="0" applyFont="1" applyBorder="1" applyAlignment="1">
      <alignment horizontal="center" vertical="center"/>
    </xf>
    <xf numFmtId="0" fontId="105" fillId="0" borderId="117" xfId="0" applyFont="1" applyBorder="1" applyAlignment="1">
      <alignment horizontal="center" vertical="center"/>
    </xf>
    <xf numFmtId="0" fontId="105" fillId="0" borderId="165" xfId="0" applyFont="1" applyBorder="1" applyAlignment="1">
      <alignment horizontal="center" vertical="center"/>
    </xf>
    <xf numFmtId="0" fontId="12" fillId="0" borderId="22"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66" xfId="0" applyFont="1" applyBorder="1" applyAlignment="1">
      <alignment horizontal="center" vertical="center" wrapText="1"/>
    </xf>
    <xf numFmtId="0" fontId="12" fillId="0" borderId="59" xfId="0" applyFont="1" applyBorder="1" applyAlignment="1">
      <alignment horizontal="center" vertical="center" wrapText="1" shrinkToFit="1"/>
    </xf>
    <xf numFmtId="0" fontId="42" fillId="0" borderId="0" xfId="0" applyFont="1" applyAlignment="1">
      <alignment horizontal="left" vertical="center" wrapText="1"/>
    </xf>
    <xf numFmtId="0" fontId="93" fillId="0" borderId="0" xfId="0" applyFont="1" applyAlignment="1">
      <alignment horizontal="left" vertical="center" wrapText="1"/>
    </xf>
    <xf numFmtId="3" fontId="6" fillId="0" borderId="32" xfId="5" applyNumberFormat="1" applyFont="1" applyBorder="1" applyAlignment="1">
      <alignment vertical="center" wrapText="1"/>
    </xf>
    <xf numFmtId="3" fontId="0" fillId="0" borderId="35" xfId="0" applyNumberFormat="1" applyBorder="1" applyAlignment="1">
      <alignment vertical="center" wrapText="1"/>
    </xf>
    <xf numFmtId="3" fontId="6" fillId="0" borderId="32" xfId="5" applyNumberFormat="1" applyFont="1" applyBorder="1" applyAlignment="1" applyProtection="1">
      <alignment vertical="center" wrapText="1"/>
      <protection locked="0"/>
    </xf>
    <xf numFmtId="0" fontId="0" fillId="0" borderId="35" xfId="0" applyBorder="1" applyAlignment="1">
      <alignment vertical="center" wrapText="1"/>
    </xf>
    <xf numFmtId="3" fontId="6" fillId="0" borderId="32" xfId="5" applyNumberFormat="1" applyFont="1" applyBorder="1" applyAlignment="1" applyProtection="1">
      <alignment vertical="center" wrapText="1"/>
      <protection hidden="1"/>
    </xf>
    <xf numFmtId="0" fontId="0" fillId="0" borderId="19" xfId="0" applyBorder="1" applyAlignment="1">
      <alignment vertical="center" wrapText="1"/>
    </xf>
    <xf numFmtId="0" fontId="8" fillId="15" borderId="32" xfId="5" applyFont="1" applyFill="1" applyBorder="1" applyAlignment="1">
      <alignment horizontal="left" vertical="center"/>
    </xf>
    <xf numFmtId="0" fontId="8" fillId="15" borderId="35" xfId="5" applyFont="1" applyFill="1" applyBorder="1" applyAlignment="1">
      <alignment horizontal="left" vertical="center"/>
    </xf>
    <xf numFmtId="3" fontId="8" fillId="15" borderId="32" xfId="5" applyNumberFormat="1" applyFont="1" applyFill="1" applyBorder="1" applyAlignment="1">
      <alignment vertical="center" wrapText="1"/>
    </xf>
    <xf numFmtId="3" fontId="8" fillId="15" borderId="32" xfId="5" applyNumberFormat="1" applyFont="1" applyFill="1" applyBorder="1" applyAlignment="1" applyProtection="1">
      <alignment vertical="center" wrapText="1"/>
      <protection locked="0"/>
    </xf>
    <xf numFmtId="3" fontId="8" fillId="15" borderId="32" xfId="5" applyNumberFormat="1" applyFont="1" applyFill="1" applyBorder="1" applyAlignment="1" applyProtection="1">
      <alignment vertical="center" wrapText="1"/>
      <protection hidden="1"/>
    </xf>
    <xf numFmtId="0" fontId="8" fillId="15" borderId="37" xfId="5" applyFont="1" applyFill="1" applyBorder="1" applyAlignment="1">
      <alignment horizontal="left" vertical="center"/>
    </xf>
    <xf numFmtId="0" fontId="8" fillId="15" borderId="57" xfId="5" applyFont="1" applyFill="1" applyBorder="1" applyAlignment="1">
      <alignment horizontal="left" vertical="center"/>
    </xf>
    <xf numFmtId="3" fontId="8" fillId="15" borderId="37" xfId="5" applyNumberFormat="1" applyFont="1" applyFill="1" applyBorder="1" applyAlignment="1" applyProtection="1">
      <alignment vertical="center" wrapText="1"/>
      <protection locked="0"/>
    </xf>
    <xf numFmtId="0" fontId="0" fillId="0" borderId="57" xfId="0" applyBorder="1" applyAlignment="1">
      <alignment vertical="center" wrapText="1"/>
    </xf>
    <xf numFmtId="3" fontId="8" fillId="15" borderId="37" xfId="5" applyNumberFormat="1" applyFont="1" applyFill="1" applyBorder="1" applyAlignment="1" applyProtection="1">
      <alignment vertical="center" wrapText="1"/>
      <protection hidden="1"/>
    </xf>
    <xf numFmtId="0" fontId="0" fillId="0" borderId="166" xfId="0" applyBorder="1" applyAlignment="1">
      <alignment vertical="center"/>
    </xf>
    <xf numFmtId="0" fontId="6" fillId="0" borderId="0" xfId="5" applyFont="1" applyAlignment="1" applyProtection="1">
      <alignment horizontal="left" wrapText="1"/>
      <protection locked="0"/>
    </xf>
    <xf numFmtId="3" fontId="0" fillId="0" borderId="19" xfId="0" applyNumberFormat="1" applyBorder="1" applyAlignment="1">
      <alignment vertical="center" wrapText="1"/>
    </xf>
    <xf numFmtId="0" fontId="6" fillId="0" borderId="49" xfId="5" applyFont="1" applyBorder="1" applyAlignment="1">
      <alignment horizontal="center" vertical="center"/>
    </xf>
    <xf numFmtId="0" fontId="6" fillId="0" borderId="50" xfId="5" applyFont="1" applyBorder="1" applyAlignment="1">
      <alignment horizontal="center" vertical="center"/>
    </xf>
    <xf numFmtId="0" fontId="6" fillId="0" borderId="5" xfId="5" applyFont="1" applyBorder="1" applyAlignment="1">
      <alignment horizontal="center" vertical="center"/>
    </xf>
    <xf numFmtId="0" fontId="8" fillId="15" borderId="32" xfId="5" applyFont="1" applyFill="1" applyBorder="1" applyAlignment="1" applyProtection="1">
      <alignment horizontal="left" vertical="center"/>
      <protection locked="0"/>
    </xf>
    <xf numFmtId="0" fontId="8" fillId="15" borderId="35" xfId="5" applyFont="1" applyFill="1" applyBorder="1" applyAlignment="1" applyProtection="1">
      <alignment horizontal="left" vertical="center"/>
      <protection locked="0"/>
    </xf>
    <xf numFmtId="0" fontId="8" fillId="15" borderId="5" xfId="5" applyFont="1" applyFill="1" applyBorder="1" applyAlignment="1">
      <alignment horizontal="left" vertical="center" wrapText="1"/>
    </xf>
    <xf numFmtId="3" fontId="8" fillId="15" borderId="51" xfId="5" applyNumberFormat="1" applyFont="1" applyFill="1" applyBorder="1" applyAlignment="1">
      <alignment vertical="center" wrapText="1"/>
    </xf>
    <xf numFmtId="0" fontId="0" fillId="0" borderId="93" xfId="0" applyBorder="1" applyAlignment="1">
      <alignment vertical="center" wrapText="1"/>
    </xf>
    <xf numFmtId="3" fontId="8" fillId="15" borderId="51" xfId="5" applyNumberFormat="1" applyFont="1" applyFill="1" applyBorder="1" applyAlignment="1" applyProtection="1">
      <alignment vertical="center" wrapText="1"/>
      <protection hidden="1"/>
    </xf>
    <xf numFmtId="0" fontId="0" fillId="0" borderId="22" xfId="0" applyBorder="1" applyAlignment="1">
      <alignment vertical="center" wrapText="1"/>
    </xf>
    <xf numFmtId="0" fontId="6" fillId="0" borderId="45" xfId="5" applyFont="1" applyBorder="1" applyAlignment="1">
      <alignment horizontal="center" vertical="center"/>
    </xf>
    <xf numFmtId="0" fontId="6" fillId="0" borderId="36" xfId="5" applyFont="1" applyBorder="1" applyAlignment="1">
      <alignment horizontal="center" vertical="center"/>
    </xf>
    <xf numFmtId="0" fontId="6" fillId="0" borderId="12" xfId="5" applyFont="1" applyBorder="1" applyAlignment="1">
      <alignment horizontal="center" vertical="center" wrapText="1"/>
    </xf>
    <xf numFmtId="0" fontId="6" fillId="0" borderId="33" xfId="5" applyFont="1" applyBorder="1" applyAlignment="1">
      <alignment horizontal="center" vertical="center" wrapText="1"/>
    </xf>
    <xf numFmtId="0" fontId="6" fillId="0" borderId="51" xfId="5" applyFont="1" applyBorder="1" applyAlignment="1">
      <alignment horizontal="center" vertical="center"/>
    </xf>
    <xf numFmtId="0" fontId="0" fillId="0" borderId="59" xfId="0" applyBorder="1" applyAlignment="1">
      <alignment horizontal="center" vertical="center"/>
    </xf>
    <xf numFmtId="0" fontId="0" fillId="0" borderId="22" xfId="0" applyBorder="1" applyAlignment="1">
      <alignment horizontal="center" vertical="center"/>
    </xf>
    <xf numFmtId="0" fontId="6" fillId="0" borderId="37" xfId="5" applyFont="1" applyBorder="1" applyAlignment="1">
      <alignment horizontal="center" vertical="center" wrapText="1"/>
    </xf>
    <xf numFmtId="0" fontId="0" fillId="0" borderId="57" xfId="0" applyBorder="1" applyAlignment="1">
      <alignment horizontal="center" vertical="center" wrapText="1"/>
    </xf>
    <xf numFmtId="0" fontId="0" fillId="0" borderId="166" xfId="0" applyBorder="1" applyAlignment="1">
      <alignment horizontal="center" vertical="center" wrapText="1"/>
    </xf>
    <xf numFmtId="0" fontId="6" fillId="0" borderId="0" xfId="5" applyFont="1" applyAlignment="1">
      <alignment horizontal="left" vertical="center" wrapText="1"/>
    </xf>
    <xf numFmtId="0" fontId="28" fillId="0" borderId="60" xfId="5" applyFont="1" applyBorder="1" applyAlignment="1">
      <alignment horizontal="center" vertical="center" wrapText="1"/>
    </xf>
    <xf numFmtId="0" fontId="28" fillId="0" borderId="28" xfId="5" applyFont="1" applyBorder="1" applyAlignment="1">
      <alignment horizontal="center" vertical="center" wrapText="1"/>
    </xf>
    <xf numFmtId="0" fontId="28" fillId="0" borderId="84" xfId="5" applyFont="1" applyBorder="1" applyAlignment="1">
      <alignment horizontal="center" vertical="center" wrapText="1"/>
    </xf>
    <xf numFmtId="0" fontId="28" fillId="0" borderId="29" xfId="5" applyFont="1" applyBorder="1" applyAlignment="1">
      <alignment horizontal="center" vertical="center" wrapText="1"/>
    </xf>
    <xf numFmtId="0" fontId="7" fillId="0" borderId="93" xfId="5" applyFont="1" applyBorder="1" applyAlignment="1">
      <alignment horizontal="center" vertical="center" wrapText="1"/>
    </xf>
    <xf numFmtId="0" fontId="7" fillId="0" borderId="12" xfId="5" applyFont="1" applyBorder="1" applyAlignment="1">
      <alignment horizontal="center" vertical="center" wrapText="1"/>
    </xf>
    <xf numFmtId="0" fontId="7" fillId="0" borderId="13" xfId="5" applyFont="1" applyBorder="1" applyAlignment="1">
      <alignment horizontal="center" vertical="center" wrapText="1"/>
    </xf>
    <xf numFmtId="0" fontId="28" fillId="0" borderId="41" xfId="5" applyFont="1" applyBorder="1" applyAlignment="1">
      <alignment horizontal="center" vertical="center" wrapText="1"/>
    </xf>
    <xf numFmtId="0" fontId="28" fillId="0" borderId="105" xfId="5" applyFont="1" applyBorder="1" applyAlignment="1">
      <alignment horizontal="center" vertical="center" wrapText="1"/>
    </xf>
    <xf numFmtId="0" fontId="28" fillId="0" borderId="168" xfId="5" applyFont="1" applyBorder="1" applyAlignment="1">
      <alignment horizontal="center" vertical="center" wrapText="1"/>
    </xf>
    <xf numFmtId="0" fontId="28" fillId="0" borderId="18" xfId="5" applyFont="1" applyBorder="1" applyAlignment="1">
      <alignment horizontal="center" vertical="center" wrapText="1"/>
    </xf>
    <xf numFmtId="0" fontId="28" fillId="0" borderId="63" xfId="5" applyFont="1" applyBorder="1" applyAlignment="1">
      <alignment horizontal="center" vertical="center" wrapText="1"/>
    </xf>
    <xf numFmtId="0" fontId="28" fillId="0" borderId="35" xfId="5" applyFont="1" applyBorder="1" applyAlignment="1">
      <alignment horizontal="center" vertical="center" wrapText="1"/>
    </xf>
    <xf numFmtId="0" fontId="28" fillId="0" borderId="32" xfId="5" applyFont="1" applyBorder="1" applyAlignment="1">
      <alignment horizontal="center" vertical="center" wrapText="1"/>
    </xf>
    <xf numFmtId="0" fontId="28" fillId="0" borderId="19" xfId="5" applyFont="1" applyBorder="1" applyAlignment="1">
      <alignment horizontal="center" vertical="center" wrapText="1"/>
    </xf>
    <xf numFmtId="0" fontId="28" fillId="0" borderId="67" xfId="5" applyFont="1" applyBorder="1" applyAlignment="1">
      <alignment horizontal="center" vertical="center" wrapText="1"/>
    </xf>
    <xf numFmtId="0" fontId="28" fillId="0" borderId="8" xfId="5" applyFont="1" applyBorder="1" applyAlignment="1">
      <alignment horizontal="center" vertical="center" wrapText="1"/>
    </xf>
    <xf numFmtId="0" fontId="28" fillId="0" borderId="1" xfId="5" applyFont="1" applyBorder="1" applyAlignment="1">
      <alignment horizontal="center" vertical="center" wrapText="1"/>
    </xf>
    <xf numFmtId="0" fontId="28" fillId="0" borderId="23" xfId="5" applyFont="1" applyBorder="1" applyAlignment="1">
      <alignment horizontal="center" vertical="center" wrapText="1"/>
    </xf>
    <xf numFmtId="0" fontId="28" fillId="0" borderId="93" xfId="5" applyFont="1" applyBorder="1" applyAlignment="1">
      <alignment horizontal="center" vertical="center"/>
    </xf>
    <xf numFmtId="0" fontId="28" fillId="0" borderId="12" xfId="5" applyFont="1" applyBorder="1" applyAlignment="1">
      <alignment horizontal="center" vertical="center"/>
    </xf>
    <xf numFmtId="0" fontId="28" fillId="0" borderId="13" xfId="5" applyFont="1" applyBorder="1" applyAlignment="1">
      <alignment horizontal="center" vertical="center"/>
    </xf>
    <xf numFmtId="0" fontId="28" fillId="0" borderId="35" xfId="5" applyFont="1" applyBorder="1" applyAlignment="1">
      <alignment horizontal="center" vertical="center"/>
    </xf>
    <xf numFmtId="0" fontId="28" fillId="0" borderId="6" xfId="5" applyFont="1" applyBorder="1" applyAlignment="1">
      <alignment horizontal="center" vertical="center"/>
    </xf>
    <xf numFmtId="0" fontId="28" fillId="0" borderId="9" xfId="5" applyFont="1" applyBorder="1" applyAlignment="1">
      <alignment horizontal="center" vertical="center"/>
    </xf>
    <xf numFmtId="0" fontId="28" fillId="0" borderId="65" xfId="5" applyFont="1" applyBorder="1" applyAlignment="1">
      <alignment horizontal="center" vertical="center"/>
    </xf>
    <xf numFmtId="0" fontId="28" fillId="0" borderId="49" xfId="5" applyFont="1" applyBorder="1" applyAlignment="1">
      <alignment horizontal="center" vertical="center"/>
    </xf>
    <xf numFmtId="0" fontId="28" fillId="0" borderId="10" xfId="5" applyFont="1" applyBorder="1" applyAlignment="1">
      <alignment horizontal="center" vertical="center"/>
    </xf>
    <xf numFmtId="0" fontId="49" fillId="0" borderId="0" xfId="0" applyFont="1" applyAlignment="1">
      <alignment horizontal="left" vertical="center" wrapText="1"/>
    </xf>
    <xf numFmtId="0" fontId="38" fillId="0" borderId="6" xfId="5" applyFont="1" applyBorder="1" applyAlignment="1">
      <alignment horizontal="left" vertical="center"/>
    </xf>
    <xf numFmtId="0" fontId="38" fillId="0" borderId="9" xfId="5" applyFont="1" applyBorder="1" applyAlignment="1">
      <alignment horizontal="left" vertical="center"/>
    </xf>
    <xf numFmtId="0" fontId="28" fillId="0" borderId="32" xfId="5" applyFont="1" applyBorder="1" applyAlignment="1">
      <alignment horizontal="left" vertical="center"/>
    </xf>
    <xf numFmtId="0" fontId="28" fillId="0" borderId="38" xfId="5" applyFont="1" applyBorder="1" applyAlignment="1">
      <alignment horizontal="left" vertical="center"/>
    </xf>
    <xf numFmtId="0" fontId="28" fillId="0" borderId="32" xfId="5" applyFont="1" applyBorder="1" applyAlignment="1">
      <alignment horizontal="left" vertical="center" wrapText="1"/>
    </xf>
    <xf numFmtId="0" fontId="28" fillId="0" borderId="38" xfId="5" applyFont="1" applyBorder="1" applyAlignment="1">
      <alignment horizontal="left" vertical="center" wrapText="1"/>
    </xf>
    <xf numFmtId="0" fontId="28" fillId="0" borderId="86" xfId="5" applyFont="1" applyBorder="1" applyAlignment="1">
      <alignment horizontal="center" vertical="center" wrapText="1"/>
    </xf>
    <xf numFmtId="0" fontId="28" fillId="0" borderId="17" xfId="5" applyFont="1" applyBorder="1" applyAlignment="1">
      <alignment horizontal="center" vertical="center" wrapText="1"/>
    </xf>
    <xf numFmtId="0" fontId="29" fillId="0" borderId="61" xfId="5" applyFont="1" applyBorder="1" applyAlignment="1">
      <alignment horizontal="center" vertical="center" wrapText="1"/>
    </xf>
    <xf numFmtId="0" fontId="29" fillId="0" borderId="0" xfId="5" applyFont="1" applyAlignment="1">
      <alignment horizontal="center" vertical="center" wrapText="1"/>
    </xf>
    <xf numFmtId="0" fontId="29" fillId="0" borderId="117" xfId="5" applyFont="1" applyBorder="1" applyAlignment="1">
      <alignment horizontal="center" vertical="center" wrapText="1"/>
    </xf>
    <xf numFmtId="0" fontId="29" fillId="0" borderId="8" xfId="5" applyFont="1" applyBorder="1" applyAlignment="1">
      <alignment horizontal="center" vertical="center" wrapText="1"/>
    </xf>
    <xf numFmtId="0" fontId="29" fillId="0" borderId="1" xfId="5" applyFont="1" applyBorder="1" applyAlignment="1">
      <alignment horizontal="center" vertical="center" wrapText="1"/>
    </xf>
    <xf numFmtId="0" fontId="29" fillId="0" borderId="23" xfId="5" applyFont="1" applyBorder="1" applyAlignment="1">
      <alignment horizontal="center" vertical="center" wrapText="1"/>
    </xf>
    <xf numFmtId="0" fontId="28" fillId="0" borderId="62" xfId="5" applyFont="1" applyBorder="1" applyAlignment="1">
      <alignment horizontal="center" vertical="center"/>
    </xf>
    <xf numFmtId="0" fontId="28" fillId="0" borderId="59" xfId="5" applyFont="1" applyBorder="1" applyAlignment="1">
      <alignment horizontal="center" vertical="center"/>
    </xf>
    <xf numFmtId="0" fontId="28" fillId="0" borderId="22" xfId="5" applyFont="1" applyBorder="1" applyAlignment="1">
      <alignment horizontal="center" vertical="center"/>
    </xf>
    <xf numFmtId="0" fontId="29" fillId="0" borderId="117" xfId="5" applyFont="1" applyBorder="1" applyAlignment="1">
      <alignment horizontal="center" vertical="center"/>
    </xf>
    <xf numFmtId="0" fontId="28" fillId="0" borderId="62" xfId="5" applyFont="1" applyBorder="1" applyAlignment="1">
      <alignment horizontal="center" vertical="center" wrapText="1"/>
    </xf>
    <xf numFmtId="0" fontId="28" fillId="0" borderId="59" xfId="5" applyFont="1" applyBorder="1" applyAlignment="1">
      <alignment horizontal="center" vertical="center" wrapText="1"/>
    </xf>
    <xf numFmtId="0" fontId="28" fillId="0" borderId="22" xfId="5" applyFont="1" applyBorder="1" applyAlignment="1">
      <alignment horizontal="center" vertical="center" wrapText="1"/>
    </xf>
    <xf numFmtId="0" fontId="8" fillId="0" borderId="17" xfId="5" applyFont="1" applyBorder="1" applyAlignment="1">
      <alignment horizontal="center" vertical="center" wrapText="1"/>
    </xf>
    <xf numFmtId="0" fontId="8" fillId="0" borderId="20" xfId="5" applyFont="1" applyBorder="1" applyAlignment="1">
      <alignment horizontal="center" vertical="center" wrapText="1"/>
    </xf>
    <xf numFmtId="0" fontId="8" fillId="0" borderId="7" xfId="5" applyFont="1" applyBorder="1" applyAlignment="1">
      <alignment horizontal="center" vertical="center" wrapText="1"/>
    </xf>
    <xf numFmtId="0" fontId="8" fillId="0" borderId="9" xfId="5" applyFont="1" applyBorder="1" applyAlignment="1">
      <alignment horizontal="center" vertical="center" wrapText="1"/>
    </xf>
    <xf numFmtId="0" fontId="38" fillId="0" borderId="32" xfId="5" applyFont="1" applyBorder="1" applyAlignment="1">
      <alignment horizontal="left" vertical="center"/>
    </xf>
    <xf numFmtId="0" fontId="38" fillId="0" borderId="19" xfId="5" applyFont="1" applyBorder="1" applyAlignment="1">
      <alignment horizontal="left" vertical="center"/>
    </xf>
    <xf numFmtId="0" fontId="6" fillId="0" borderId="63" xfId="5" applyFont="1" applyBorder="1" applyAlignment="1">
      <alignment horizontal="center" vertical="center" wrapText="1"/>
    </xf>
    <xf numFmtId="0" fontId="28" fillId="0" borderId="38" xfId="5" applyFont="1" applyBorder="1" applyAlignment="1">
      <alignment horizontal="center" vertical="center" wrapText="1"/>
    </xf>
    <xf numFmtId="0" fontId="28" fillId="0" borderId="45" xfId="5" applyFont="1" applyBorder="1" applyAlignment="1">
      <alignment horizontal="center" vertical="center" wrapText="1"/>
    </xf>
    <xf numFmtId="0" fontId="28" fillId="0" borderId="7" xfId="5" applyFont="1" applyBorder="1" applyAlignment="1">
      <alignment horizontal="center" vertical="center" wrapText="1"/>
    </xf>
    <xf numFmtId="0" fontId="38" fillId="0" borderId="12" xfId="5" applyFont="1" applyBorder="1" applyAlignment="1">
      <alignment horizontal="left" vertical="center"/>
    </xf>
    <xf numFmtId="0" fontId="38" fillId="0" borderId="13" xfId="5" applyFont="1" applyBorder="1" applyAlignment="1">
      <alignment horizontal="left" vertical="center"/>
    </xf>
    <xf numFmtId="0" fontId="28" fillId="0" borderId="169" xfId="5" applyFont="1" applyBorder="1" applyAlignment="1">
      <alignment horizontal="left" vertical="center" wrapText="1"/>
    </xf>
    <xf numFmtId="0" fontId="28" fillId="0" borderId="7" xfId="5" applyFont="1" applyBorder="1" applyAlignment="1">
      <alignment horizontal="left" vertical="center" wrapText="1"/>
    </xf>
    <xf numFmtId="0" fontId="28" fillId="0" borderId="6" xfId="5" applyFont="1" applyBorder="1" applyAlignment="1">
      <alignment horizontal="left" vertical="center" wrapText="1"/>
    </xf>
    <xf numFmtId="0" fontId="28" fillId="0" borderId="9" xfId="5" applyFont="1" applyBorder="1" applyAlignment="1">
      <alignment horizontal="left" vertical="center" wrapText="1"/>
    </xf>
    <xf numFmtId="0" fontId="28" fillId="0" borderId="36" xfId="5" applyFont="1" applyBorder="1" applyAlignment="1">
      <alignment horizontal="left" vertical="center" wrapText="1"/>
    </xf>
    <xf numFmtId="0" fontId="28" fillId="0" borderId="33" xfId="5" applyFont="1" applyBorder="1" applyAlignment="1">
      <alignment horizontal="left" vertical="center" wrapText="1"/>
    </xf>
    <xf numFmtId="0" fontId="28" fillId="0" borderId="34" xfId="5" applyFont="1" applyBorder="1" applyAlignment="1">
      <alignment horizontal="left" vertical="center" wrapText="1"/>
    </xf>
    <xf numFmtId="0" fontId="8" fillId="0" borderId="3" xfId="5" applyFont="1" applyBorder="1" applyAlignment="1">
      <alignment horizontal="center" vertical="center"/>
    </xf>
    <xf numFmtId="0" fontId="8" fillId="0" borderId="4" xfId="5" applyFont="1" applyBorder="1" applyAlignment="1">
      <alignment horizontal="center" vertical="center"/>
    </xf>
    <xf numFmtId="0" fontId="8" fillId="0" borderId="11" xfId="5" applyFont="1" applyBorder="1" applyAlignment="1">
      <alignment horizontal="center" vertical="center"/>
    </xf>
    <xf numFmtId="0" fontId="8" fillId="0" borderId="59" xfId="5" applyFont="1" applyBorder="1" applyAlignment="1">
      <alignment horizontal="center" vertical="center"/>
    </xf>
    <xf numFmtId="0" fontId="8" fillId="0" borderId="22" xfId="5" applyFont="1" applyBorder="1" applyAlignment="1">
      <alignment horizontal="center" vertical="center"/>
    </xf>
    <xf numFmtId="0" fontId="28" fillId="0" borderId="50" xfId="5" applyFont="1" applyBorder="1" applyAlignment="1">
      <alignment horizontal="center" vertical="center" wrapText="1"/>
    </xf>
    <xf numFmtId="0" fontId="28" fillId="0" borderId="5" xfId="5" applyFont="1" applyBorder="1" applyAlignment="1">
      <alignment horizontal="center" vertical="center" wrapText="1"/>
    </xf>
    <xf numFmtId="0" fontId="6" fillId="0" borderId="167" xfId="5" applyFont="1" applyBorder="1" applyAlignment="1">
      <alignment horizontal="center" vertical="center"/>
    </xf>
    <xf numFmtId="0" fontId="6" fillId="0" borderId="110" xfId="5" applyFont="1" applyBorder="1" applyAlignment="1">
      <alignment horizontal="center" vertical="center"/>
    </xf>
    <xf numFmtId="0" fontId="6" fillId="0" borderId="58" xfId="5" applyFont="1" applyBorder="1" applyAlignment="1">
      <alignment horizontal="center" vertical="center"/>
    </xf>
    <xf numFmtId="0" fontId="60" fillId="0" borderId="135" xfId="5" applyFont="1" applyBorder="1" applyAlignment="1">
      <alignment horizontal="center" vertical="center"/>
    </xf>
    <xf numFmtId="0" fontId="60" fillId="0" borderId="61" xfId="5" applyFont="1" applyBorder="1" applyAlignment="1">
      <alignment horizontal="center" vertical="center"/>
    </xf>
    <xf numFmtId="0" fontId="60" fillId="0" borderId="41" xfId="5" applyFont="1" applyBorder="1" applyAlignment="1">
      <alignment horizontal="center" vertical="center"/>
    </xf>
    <xf numFmtId="0" fontId="60" fillId="0" borderId="0" xfId="5" applyFont="1" applyAlignment="1">
      <alignment horizontal="center" vertical="center"/>
    </xf>
    <xf numFmtId="0" fontId="60" fillId="0" borderId="89" xfId="5" applyFont="1" applyBorder="1" applyAlignment="1">
      <alignment horizontal="center" vertical="center"/>
    </xf>
    <xf numFmtId="0" fontId="60" fillId="0" borderId="117" xfId="5" applyFont="1" applyBorder="1" applyAlignment="1">
      <alignment horizontal="center" vertical="center"/>
    </xf>
    <xf numFmtId="0" fontId="33" fillId="0" borderId="105" xfId="5" applyFont="1" applyBorder="1" applyAlignment="1">
      <alignment horizontal="center" vertical="center" wrapText="1"/>
    </xf>
    <xf numFmtId="0" fontId="33" fillId="0" borderId="18" xfId="5" applyFont="1" applyBorder="1" applyAlignment="1">
      <alignment horizontal="center" vertical="center" wrapText="1"/>
    </xf>
    <xf numFmtId="0" fontId="6" fillId="16" borderId="63" xfId="5" applyFont="1" applyFill="1" applyBorder="1" applyAlignment="1">
      <alignment vertical="center" wrapText="1"/>
    </xf>
    <xf numFmtId="0" fontId="6" fillId="16" borderId="38" xfId="5" applyFont="1" applyFill="1" applyBorder="1" applyAlignment="1">
      <alignment vertical="center" wrapText="1"/>
    </xf>
    <xf numFmtId="0" fontId="6" fillId="16" borderId="63" xfId="5" applyFont="1" applyFill="1" applyBorder="1" applyAlignment="1">
      <alignment horizontal="left" vertical="center" wrapText="1"/>
    </xf>
    <xf numFmtId="0" fontId="6" fillId="16" borderId="38" xfId="5" applyFont="1" applyFill="1" applyBorder="1" applyAlignment="1">
      <alignment horizontal="left" vertical="center" wrapText="1"/>
    </xf>
    <xf numFmtId="0" fontId="33" fillId="0" borderId="59" xfId="5" applyFont="1" applyBorder="1" applyAlignment="1">
      <alignment horizontal="center" vertical="center" wrapText="1"/>
    </xf>
    <xf numFmtId="0" fontId="33" fillId="0" borderId="22" xfId="5" applyFont="1" applyBorder="1" applyAlignment="1">
      <alignment horizontal="center" vertical="center" wrapText="1"/>
    </xf>
    <xf numFmtId="0" fontId="6" fillId="0" borderId="50" xfId="5" applyFont="1" applyBorder="1" applyAlignment="1">
      <alignment horizontal="center" vertical="center" wrapText="1"/>
    </xf>
    <xf numFmtId="0" fontId="6" fillId="0" borderId="5" xfId="5" applyFont="1" applyBorder="1" applyAlignment="1">
      <alignment horizontal="center" vertical="center" wrapText="1"/>
    </xf>
    <xf numFmtId="0" fontId="10" fillId="0" borderId="46" xfId="5" applyFont="1" applyBorder="1" applyAlignment="1">
      <alignment horizontal="center" vertical="center" wrapText="1"/>
    </xf>
    <xf numFmtId="0" fontId="10" fillId="0" borderId="17" xfId="5" applyFont="1" applyBorder="1" applyAlignment="1">
      <alignment horizontal="center" vertical="center" wrapText="1"/>
    </xf>
    <xf numFmtId="2" fontId="33" fillId="0" borderId="65" xfId="5" applyNumberFormat="1" applyFont="1" applyBorder="1" applyAlignment="1">
      <alignment horizontal="center" vertical="center" wrapText="1"/>
    </xf>
    <xf numFmtId="2" fontId="33" fillId="0" borderId="88" xfId="5" applyNumberFormat="1" applyFont="1" applyBorder="1" applyAlignment="1">
      <alignment horizontal="center" vertical="center" wrapText="1"/>
    </xf>
    <xf numFmtId="0" fontId="6" fillId="16" borderId="170" xfId="5" applyFont="1" applyFill="1" applyBorder="1" applyAlignment="1">
      <alignment horizontal="left" vertical="center" wrapText="1"/>
    </xf>
    <xf numFmtId="0" fontId="6" fillId="16" borderId="39" xfId="5" applyFont="1" applyFill="1" applyBorder="1" applyAlignment="1">
      <alignment horizontal="left" vertical="center" wrapText="1"/>
    </xf>
    <xf numFmtId="0" fontId="57" fillId="15" borderId="10" xfId="5" applyFont="1" applyFill="1" applyBorder="1" applyAlignment="1">
      <alignment horizontal="center" vertical="center"/>
    </xf>
    <xf numFmtId="0" fontId="57" fillId="15" borderId="20" xfId="5" applyFont="1" applyFill="1" applyBorder="1" applyAlignment="1">
      <alignment horizontal="center" vertical="center"/>
    </xf>
    <xf numFmtId="0" fontId="56" fillId="15" borderId="62" xfId="5" applyFont="1" applyFill="1" applyBorder="1" applyAlignment="1">
      <alignment horizontal="center" vertical="center"/>
    </xf>
    <xf numFmtId="0" fontId="56" fillId="15" borderId="59" xfId="5" applyFont="1" applyFill="1" applyBorder="1" applyAlignment="1">
      <alignment horizontal="center" vertical="center"/>
    </xf>
    <xf numFmtId="0" fontId="56" fillId="15" borderId="22" xfId="5" applyFont="1" applyFill="1" applyBorder="1" applyAlignment="1">
      <alignment horizontal="center" vertical="center"/>
    </xf>
    <xf numFmtId="0" fontId="56" fillId="0" borderId="32" xfId="5" applyFont="1" applyBorder="1" applyAlignment="1">
      <alignment horizontal="center" vertical="center" wrapText="1"/>
    </xf>
    <xf numFmtId="0" fontId="56" fillId="0" borderId="38" xfId="5" applyFont="1" applyBorder="1" applyAlignment="1">
      <alignment horizontal="center" vertical="center" wrapText="1"/>
    </xf>
    <xf numFmtId="0" fontId="56" fillId="0" borderId="35" xfId="5" applyFont="1" applyBorder="1" applyAlignment="1">
      <alignment horizontal="center" vertical="center" wrapText="1"/>
    </xf>
    <xf numFmtId="0" fontId="6" fillId="2" borderId="171" xfId="5" applyFont="1" applyFill="1" applyBorder="1" applyAlignment="1">
      <alignment horizontal="center" vertical="center" wrapText="1"/>
    </xf>
    <xf numFmtId="0" fontId="6" fillId="2" borderId="41" xfId="5" applyFont="1" applyFill="1" applyBorder="1" applyAlignment="1">
      <alignment horizontal="center" vertical="center" wrapText="1"/>
    </xf>
    <xf numFmtId="0" fontId="6" fillId="2" borderId="89" xfId="5" applyFont="1" applyFill="1" applyBorder="1" applyAlignment="1">
      <alignment horizontal="center" vertical="center" wrapText="1"/>
    </xf>
    <xf numFmtId="0" fontId="10" fillId="0" borderId="37" xfId="5" applyFont="1" applyBorder="1" applyAlignment="1">
      <alignment horizontal="center" vertical="center" wrapText="1"/>
    </xf>
    <xf numFmtId="0" fontId="10" fillId="0" borderId="169" xfId="5" applyFont="1" applyBorder="1" applyAlignment="1">
      <alignment horizontal="center" vertical="center" wrapText="1"/>
    </xf>
    <xf numFmtId="0" fontId="10" fillId="0" borderId="57" xfId="5" applyFont="1" applyBorder="1" applyAlignment="1">
      <alignment horizontal="center" vertical="center" wrapText="1"/>
    </xf>
    <xf numFmtId="0" fontId="6" fillId="16" borderId="172" xfId="5" applyFont="1" applyFill="1" applyBorder="1" applyAlignment="1">
      <alignment horizontal="left" vertical="center" wrapText="1"/>
    </xf>
    <xf numFmtId="0" fontId="6" fillId="16" borderId="173" xfId="5" applyFont="1" applyFill="1" applyBorder="1" applyAlignment="1">
      <alignment horizontal="left" vertical="center" wrapText="1"/>
    </xf>
    <xf numFmtId="0" fontId="6" fillId="0" borderId="105" xfId="5" applyFont="1" applyBorder="1" applyAlignment="1" applyProtection="1">
      <alignment horizontal="center" vertical="center" wrapText="1"/>
      <protection locked="0"/>
    </xf>
    <xf numFmtId="0" fontId="6" fillId="0" borderId="18" xfId="5" applyFont="1" applyBorder="1" applyAlignment="1" applyProtection="1">
      <alignment horizontal="center" vertical="center" wrapText="1"/>
      <protection locked="0"/>
    </xf>
    <xf numFmtId="0" fontId="6" fillId="0" borderId="85" xfId="5" applyFont="1" applyBorder="1" applyAlignment="1" applyProtection="1">
      <alignment horizontal="center" vertical="center" wrapText="1"/>
      <protection locked="0"/>
    </xf>
    <xf numFmtId="0" fontId="6" fillId="0" borderId="136" xfId="5" applyFont="1" applyBorder="1" applyAlignment="1" applyProtection="1">
      <alignment horizontal="center" vertical="center" wrapText="1"/>
      <protection locked="0"/>
    </xf>
    <xf numFmtId="0" fontId="6" fillId="0" borderId="20" xfId="5" applyFont="1" applyBorder="1" applyAlignment="1" applyProtection="1">
      <alignment horizontal="center" vertical="center" wrapText="1"/>
      <protection locked="0"/>
    </xf>
    <xf numFmtId="0" fontId="33" fillId="0" borderId="62" xfId="5" applyFont="1" applyBorder="1" applyAlignment="1" applyProtection="1">
      <alignment horizontal="center" vertical="center" wrapText="1"/>
      <protection locked="0"/>
    </xf>
    <xf numFmtId="0" fontId="33" fillId="0" borderId="22" xfId="5" applyFont="1" applyBorder="1" applyAlignment="1" applyProtection="1">
      <alignment horizontal="center" vertical="center" wrapText="1"/>
      <protection locked="0"/>
    </xf>
    <xf numFmtId="0" fontId="6" fillId="0" borderId="86" xfId="5" applyFont="1" applyBorder="1" applyAlignment="1" applyProtection="1">
      <alignment horizontal="center" vertical="center" wrapText="1"/>
      <protection locked="0"/>
    </xf>
    <xf numFmtId="0" fontId="6" fillId="0" borderId="17" xfId="5" applyFont="1" applyBorder="1" applyAlignment="1" applyProtection="1">
      <alignment horizontal="center" vertical="center" wrapText="1"/>
      <protection locked="0"/>
    </xf>
    <xf numFmtId="0" fontId="6" fillId="0" borderId="63" xfId="5" applyFont="1" applyBorder="1" applyAlignment="1" applyProtection="1">
      <alignment horizontal="center" vertical="center" wrapText="1"/>
      <protection locked="0"/>
    </xf>
    <xf numFmtId="0" fontId="6" fillId="0" borderId="38" xfId="5" applyFont="1" applyBorder="1" applyAlignment="1" applyProtection="1">
      <alignment horizontal="center" vertical="center" wrapText="1"/>
      <protection locked="0"/>
    </xf>
    <xf numFmtId="0" fontId="6" fillId="0" borderId="6" xfId="5" applyFont="1" applyBorder="1" applyAlignment="1" applyProtection="1">
      <alignment horizontal="center" vertical="center"/>
      <protection locked="0"/>
    </xf>
    <xf numFmtId="0" fontId="81" fillId="0" borderId="0" xfId="5" applyFont="1" applyAlignment="1">
      <alignment horizontal="left" vertical="center" wrapText="1"/>
    </xf>
    <xf numFmtId="0" fontId="69" fillId="0" borderId="0" xfId="0" applyFont="1" applyAlignment="1">
      <alignment vertical="center"/>
    </xf>
    <xf numFmtId="0" fontId="6" fillId="0" borderId="60" xfId="5" applyFont="1" applyBorder="1" applyAlignment="1">
      <alignment horizontal="center" vertical="center"/>
    </xf>
    <xf numFmtId="0" fontId="6" fillId="0" borderId="86" xfId="5" applyFont="1" applyBorder="1" applyAlignment="1">
      <alignment horizontal="center" vertical="center"/>
    </xf>
    <xf numFmtId="0" fontId="6" fillId="0" borderId="28" xfId="5" applyFont="1" applyBorder="1" applyAlignment="1">
      <alignment horizontal="center" vertical="center"/>
    </xf>
    <xf numFmtId="0" fontId="6" fillId="0" borderId="62" xfId="5" applyFont="1" applyBorder="1" applyAlignment="1" applyProtection="1">
      <alignment horizontal="center" vertical="center" wrapText="1"/>
      <protection locked="0"/>
    </xf>
    <xf numFmtId="0" fontId="6" fillId="0" borderId="22" xfId="5" applyFont="1" applyBorder="1" applyAlignment="1" applyProtection="1">
      <alignment horizontal="center" vertical="center" wrapText="1"/>
      <protection locked="0"/>
    </xf>
    <xf numFmtId="0" fontId="6" fillId="0" borderId="59" xfId="5" applyFont="1" applyBorder="1" applyAlignment="1" applyProtection="1">
      <alignment horizontal="center" vertical="center"/>
      <protection locked="0"/>
    </xf>
    <xf numFmtId="0" fontId="6" fillId="0" borderId="22" xfId="5" applyFont="1" applyBorder="1" applyAlignment="1" applyProtection="1">
      <alignment horizontal="center" vertical="center"/>
      <protection locked="0"/>
    </xf>
    <xf numFmtId="0" fontId="29" fillId="0" borderId="12" xfId="5" applyFont="1" applyBorder="1" applyAlignment="1">
      <alignment horizontal="center" vertical="center" wrapText="1"/>
    </xf>
    <xf numFmtId="0" fontId="29" fillId="0" borderId="13" xfId="5" applyFont="1" applyBorder="1" applyAlignment="1">
      <alignment horizontal="center" vertical="center" wrapText="1"/>
    </xf>
    <xf numFmtId="0" fontId="29" fillId="0" borderId="6" xfId="5" applyFont="1" applyBorder="1" applyAlignment="1">
      <alignment horizontal="center" vertical="center" wrapText="1"/>
    </xf>
    <xf numFmtId="0" fontId="29" fillId="0" borderId="9" xfId="5" applyFont="1" applyBorder="1" applyAlignment="1">
      <alignment horizontal="center" vertical="center" wrapText="1"/>
    </xf>
    <xf numFmtId="0" fontId="29" fillId="0" borderId="49" xfId="5" applyFont="1" applyBorder="1" applyAlignment="1">
      <alignment horizontal="center" vertical="center" wrapText="1"/>
    </xf>
    <xf numFmtId="0" fontId="29" fillId="0" borderId="10" xfId="5" applyFont="1" applyBorder="1" applyAlignment="1">
      <alignment horizontal="center" vertical="center" wrapText="1"/>
    </xf>
    <xf numFmtId="0" fontId="28" fillId="2" borderId="135" xfId="5" applyFont="1" applyFill="1" applyBorder="1" applyAlignment="1">
      <alignment horizontal="center" vertical="center" wrapText="1"/>
    </xf>
    <xf numFmtId="0" fontId="28" fillId="2" borderId="41" xfId="5" applyFont="1" applyFill="1" applyBorder="1" applyAlignment="1">
      <alignment horizontal="center" vertical="center" wrapText="1"/>
    </xf>
    <xf numFmtId="0" fontId="73" fillId="0" borderId="167" xfId="5" applyFont="1" applyBorder="1" applyAlignment="1" applyProtection="1">
      <alignment horizontal="center" vertical="center" wrapText="1"/>
      <protection locked="0"/>
    </xf>
    <xf numFmtId="0" fontId="73" fillId="0" borderId="110" xfId="5" applyFont="1" applyBorder="1" applyAlignment="1" applyProtection="1">
      <alignment horizontal="center" vertical="center" wrapText="1"/>
      <protection locked="0"/>
    </xf>
    <xf numFmtId="0" fontId="73" fillId="0" borderId="56" xfId="5" applyFont="1" applyBorder="1" applyAlignment="1" applyProtection="1">
      <alignment horizontal="center" vertical="center" wrapText="1"/>
      <protection locked="0"/>
    </xf>
    <xf numFmtId="0" fontId="28" fillId="0" borderId="45" xfId="5" applyFont="1" applyBorder="1" applyAlignment="1">
      <alignment horizontal="center" vertical="center"/>
    </xf>
    <xf numFmtId="0" fontId="28" fillId="0" borderId="7" xfId="5" applyFont="1" applyBorder="1" applyAlignment="1">
      <alignment horizontal="center" vertical="center"/>
    </xf>
    <xf numFmtId="0" fontId="28" fillId="0" borderId="36" xfId="5" applyFont="1" applyBorder="1" applyAlignment="1">
      <alignment horizontal="center" vertical="center"/>
    </xf>
    <xf numFmtId="0" fontId="6" fillId="0" borderId="2" xfId="5" applyFont="1" applyBorder="1" applyAlignment="1">
      <alignment horizontal="left" vertical="center"/>
    </xf>
    <xf numFmtId="0" fontId="28" fillId="0" borderId="48" xfId="5" applyFont="1" applyBorder="1" applyAlignment="1">
      <alignment horizontal="left" vertical="center"/>
    </xf>
    <xf numFmtId="0" fontId="28" fillId="0" borderId="63" xfId="5" applyFont="1" applyBorder="1" applyAlignment="1">
      <alignment horizontal="center" vertical="center"/>
    </xf>
    <xf numFmtId="0" fontId="28" fillId="0" borderId="129" xfId="5" applyFont="1" applyBorder="1" applyAlignment="1">
      <alignment horizontal="center" vertical="center"/>
    </xf>
    <xf numFmtId="0" fontId="28" fillId="0" borderId="110" xfId="5" applyFont="1" applyBorder="1" applyAlignment="1">
      <alignment horizontal="center" vertical="center"/>
    </xf>
    <xf numFmtId="0" fontId="28" fillId="0" borderId="58" xfId="5" applyFont="1" applyBorder="1" applyAlignment="1">
      <alignment horizontal="center" vertical="center"/>
    </xf>
    <xf numFmtId="0" fontId="28" fillId="0" borderId="21" xfId="5" applyFont="1" applyBorder="1" applyAlignment="1">
      <alignment horizontal="left" vertical="center"/>
    </xf>
    <xf numFmtId="0" fontId="28" fillId="0" borderId="60" xfId="5" applyFont="1" applyBorder="1" applyAlignment="1">
      <alignment horizontal="left" vertical="center"/>
    </xf>
    <xf numFmtId="0" fontId="28" fillId="0" borderId="86" xfId="5" applyFont="1" applyBorder="1" applyAlignment="1">
      <alignment horizontal="left" vertical="center"/>
    </xf>
    <xf numFmtId="0" fontId="28" fillId="0" borderId="28" xfId="5" applyFont="1" applyBorder="1" applyAlignment="1">
      <alignment horizontal="left" vertical="center"/>
    </xf>
    <xf numFmtId="0" fontId="12" fillId="0" borderId="2" xfId="5" applyFont="1" applyBorder="1" applyAlignment="1">
      <alignment horizontal="left" vertical="center" wrapText="1"/>
    </xf>
    <xf numFmtId="0" fontId="34" fillId="0" borderId="48" xfId="5" applyFont="1" applyBorder="1" applyAlignment="1">
      <alignment horizontal="left" vertical="center" wrapText="1"/>
    </xf>
    <xf numFmtId="0" fontId="28" fillId="0" borderId="17" xfId="5" applyFont="1" applyBorder="1" applyAlignment="1">
      <alignment horizontal="center" vertical="center"/>
    </xf>
    <xf numFmtId="0" fontId="28" fillId="0" borderId="86" xfId="5" applyFont="1" applyBorder="1" applyAlignment="1">
      <alignment vertical="center"/>
    </xf>
    <xf numFmtId="0" fontId="28" fillId="0" borderId="28" xfId="5" applyFont="1" applyBorder="1" applyAlignment="1">
      <alignment vertical="center"/>
    </xf>
    <xf numFmtId="0" fontId="28" fillId="0" borderId="60" xfId="5" applyFont="1" applyBorder="1" applyAlignment="1">
      <alignment horizontal="center" vertical="center"/>
    </xf>
    <xf numFmtId="0" fontId="28" fillId="0" borderId="86" xfId="5" applyFont="1" applyBorder="1" applyAlignment="1">
      <alignment horizontal="center" vertical="center"/>
    </xf>
    <xf numFmtId="0" fontId="28" fillId="0" borderId="28" xfId="5" applyFont="1" applyBorder="1" applyAlignment="1">
      <alignment horizontal="center" vertical="center"/>
    </xf>
    <xf numFmtId="0" fontId="6" fillId="0" borderId="48" xfId="5" applyFont="1" applyBorder="1" applyAlignment="1">
      <alignment horizontal="left" vertical="center"/>
    </xf>
    <xf numFmtId="0" fontId="6" fillId="0" borderId="62" xfId="5" applyFont="1" applyBorder="1" applyAlignment="1">
      <alignment horizontal="center" vertical="center"/>
    </xf>
    <xf numFmtId="0" fontId="6" fillId="0" borderId="168" xfId="5" applyFont="1" applyBorder="1" applyAlignment="1">
      <alignment horizontal="center" vertical="center"/>
    </xf>
    <xf numFmtId="0" fontId="6" fillId="0" borderId="63" xfId="5" applyFont="1" applyBorder="1" applyAlignment="1">
      <alignment horizontal="center" vertical="center"/>
    </xf>
    <xf numFmtId="0" fontId="6" fillId="0" borderId="129" xfId="5" applyFont="1" applyBorder="1" applyAlignment="1">
      <alignment horizontal="center" vertical="center"/>
    </xf>
    <xf numFmtId="0" fontId="28" fillId="0" borderId="135" xfId="5" applyFont="1" applyBorder="1" applyAlignment="1">
      <alignment horizontal="center" vertical="center"/>
    </xf>
    <xf numFmtId="0" fontId="28" fillId="0" borderId="41" xfId="5" applyFont="1" applyBorder="1" applyAlignment="1">
      <alignment horizontal="center" vertical="center"/>
    </xf>
    <xf numFmtId="0" fontId="28" fillId="0" borderId="89" xfId="5" applyFont="1" applyBorder="1" applyAlignment="1">
      <alignment horizontal="center" vertical="center"/>
    </xf>
    <xf numFmtId="0" fontId="18" fillId="0" borderId="0" xfId="5" applyFont="1" applyAlignment="1" applyProtection="1">
      <alignment wrapText="1"/>
      <protection locked="0"/>
    </xf>
  </cellXfs>
  <cellStyles count="13">
    <cellStyle name="Normal_tab 1_13(1)" xfId="1" xr:uid="{00000000-0005-0000-0000-000000000000}"/>
    <cellStyle name="Normální" xfId="0" builtinId="0"/>
    <cellStyle name="Normální 11" xfId="2" xr:uid="{00000000-0005-0000-0000-000002000000}"/>
    <cellStyle name="Normální 12" xfId="3" xr:uid="{00000000-0005-0000-0000-000003000000}"/>
    <cellStyle name="Normální 13" xfId="4" xr:uid="{00000000-0005-0000-0000-000004000000}"/>
    <cellStyle name="normální 2" xfId="5" xr:uid="{00000000-0005-0000-0000-000005000000}"/>
    <cellStyle name="normální 3" xfId="6" xr:uid="{00000000-0005-0000-0000-000006000000}"/>
    <cellStyle name="Normální 4" xfId="7" xr:uid="{00000000-0005-0000-0000-000007000000}"/>
    <cellStyle name="normální_Konečná verze NOVYKAZY" xfId="8" xr:uid="{00000000-0005-0000-0000-000008000000}"/>
    <cellStyle name="normální_tabulka do výroční zprávy rozboru hospodaření" xfId="9" xr:uid="{00000000-0005-0000-0000-000009000000}"/>
    <cellStyle name="Procenta" xfId="10" builtinId="5"/>
    <cellStyle name="Procenta 2" xfId="11" xr:uid="{00000000-0005-0000-0000-00000B000000}"/>
    <cellStyle name="Správně" xfId="12" builtinId="26"/>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E26B0A"/>
      <color rgb="FF538DD5"/>
      <color rgb="FF53F10D"/>
      <color rgb="FF92D050"/>
      <color rgb="FFFFFF00"/>
      <color rgb="FFFCD5B4"/>
      <color rgb="FF66FFFF"/>
      <color rgb="FF99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2109093</xdr:colOff>
      <xdr:row>41</xdr:row>
      <xdr:rowOff>848</xdr:rowOff>
    </xdr:from>
    <xdr:ext cx="4016724" cy="271628"/>
    <xdr:sp macro="" textlink="">
      <xdr:nvSpPr>
        <xdr:cNvPr id="2" name="TextovéPole 1">
          <a:extLst>
            <a:ext uri="{FF2B5EF4-FFF2-40B4-BE49-F238E27FC236}">
              <a16:creationId xmlns:a16="http://schemas.microsoft.com/office/drawing/2014/main" id="{B7280621-F8BB-4011-AD21-A4F29387BDD6}"/>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3" name="TextovéPole 1">
          <a:extLst>
            <a:ext uri="{FF2B5EF4-FFF2-40B4-BE49-F238E27FC236}">
              <a16:creationId xmlns:a16="http://schemas.microsoft.com/office/drawing/2014/main" id="{F0E909E7-7C34-4794-B0FE-E9611B135E5D}"/>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43</xdr:row>
      <xdr:rowOff>848</xdr:rowOff>
    </xdr:from>
    <xdr:ext cx="4016724" cy="271628"/>
    <xdr:sp macro="" textlink="">
      <xdr:nvSpPr>
        <xdr:cNvPr id="4" name="TextovéPole 1">
          <a:extLst>
            <a:ext uri="{FF2B5EF4-FFF2-40B4-BE49-F238E27FC236}">
              <a16:creationId xmlns:a16="http://schemas.microsoft.com/office/drawing/2014/main" id="{B2E268C3-264D-4F2A-AEC0-E8FE6E574BBE}"/>
            </a:ext>
          </a:extLst>
        </xdr:cNvPr>
        <xdr:cNvSpPr txBox="1"/>
      </xdr:nvSpPr>
      <xdr:spPr>
        <a:xfrm rot="10597951">
          <a:off x="2591058" y="82971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43</xdr:row>
      <xdr:rowOff>848</xdr:rowOff>
    </xdr:from>
    <xdr:ext cx="4016724" cy="271628"/>
    <xdr:sp macro="" textlink="">
      <xdr:nvSpPr>
        <xdr:cNvPr id="5" name="TextovéPole 1">
          <a:extLst>
            <a:ext uri="{FF2B5EF4-FFF2-40B4-BE49-F238E27FC236}">
              <a16:creationId xmlns:a16="http://schemas.microsoft.com/office/drawing/2014/main" id="{8516B6A4-D873-425D-9771-170C8EF5AA5E}"/>
            </a:ext>
          </a:extLst>
        </xdr:cNvPr>
        <xdr:cNvSpPr txBox="1"/>
      </xdr:nvSpPr>
      <xdr:spPr>
        <a:xfrm rot="10597951">
          <a:off x="2591058" y="82971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6" name="TextovéPole 1">
          <a:extLst>
            <a:ext uri="{FF2B5EF4-FFF2-40B4-BE49-F238E27FC236}">
              <a16:creationId xmlns:a16="http://schemas.microsoft.com/office/drawing/2014/main" id="{19BB6F7D-6A96-4870-8B02-81A080A3C597}"/>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7" name="TextovéPole 1">
          <a:extLst>
            <a:ext uri="{FF2B5EF4-FFF2-40B4-BE49-F238E27FC236}">
              <a16:creationId xmlns:a16="http://schemas.microsoft.com/office/drawing/2014/main" id="{91114854-AB76-4C85-9673-E53D2D95E065}"/>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43</xdr:row>
      <xdr:rowOff>848</xdr:rowOff>
    </xdr:from>
    <xdr:ext cx="4016724" cy="271628"/>
    <xdr:sp macro="" textlink="">
      <xdr:nvSpPr>
        <xdr:cNvPr id="8" name="TextovéPole 1">
          <a:extLst>
            <a:ext uri="{FF2B5EF4-FFF2-40B4-BE49-F238E27FC236}">
              <a16:creationId xmlns:a16="http://schemas.microsoft.com/office/drawing/2014/main" id="{5785080E-8047-4FE9-8B92-715201EC8959}"/>
            </a:ext>
          </a:extLst>
        </xdr:cNvPr>
        <xdr:cNvSpPr txBox="1"/>
      </xdr:nvSpPr>
      <xdr:spPr>
        <a:xfrm rot="10597951">
          <a:off x="2591058" y="82971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43</xdr:row>
      <xdr:rowOff>848</xdr:rowOff>
    </xdr:from>
    <xdr:ext cx="4016724" cy="271628"/>
    <xdr:sp macro="" textlink="">
      <xdr:nvSpPr>
        <xdr:cNvPr id="9" name="TextovéPole 1">
          <a:extLst>
            <a:ext uri="{FF2B5EF4-FFF2-40B4-BE49-F238E27FC236}">
              <a16:creationId xmlns:a16="http://schemas.microsoft.com/office/drawing/2014/main" id="{A8663F98-BA40-4E1B-9AD9-DE0ACD10A46B}"/>
            </a:ext>
          </a:extLst>
        </xdr:cNvPr>
        <xdr:cNvSpPr txBox="1"/>
      </xdr:nvSpPr>
      <xdr:spPr>
        <a:xfrm rot="10597951">
          <a:off x="2591058" y="82971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10" name="TextovéPole 1">
          <a:extLst>
            <a:ext uri="{FF2B5EF4-FFF2-40B4-BE49-F238E27FC236}">
              <a16:creationId xmlns:a16="http://schemas.microsoft.com/office/drawing/2014/main" id="{FC53B7A6-A6D5-4CBF-B989-17B5F3C89EFE}"/>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11" name="TextovéPole 1">
          <a:extLst>
            <a:ext uri="{FF2B5EF4-FFF2-40B4-BE49-F238E27FC236}">
              <a16:creationId xmlns:a16="http://schemas.microsoft.com/office/drawing/2014/main" id="{1DABC7B8-869B-47B7-A72A-F4F836C17039}"/>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43</xdr:row>
      <xdr:rowOff>848</xdr:rowOff>
    </xdr:from>
    <xdr:ext cx="4016724" cy="271628"/>
    <xdr:sp macro="" textlink="">
      <xdr:nvSpPr>
        <xdr:cNvPr id="12" name="TextovéPole 1">
          <a:extLst>
            <a:ext uri="{FF2B5EF4-FFF2-40B4-BE49-F238E27FC236}">
              <a16:creationId xmlns:a16="http://schemas.microsoft.com/office/drawing/2014/main" id="{F1BE72A0-A82E-45A2-A5B7-8CFC8F99D77B}"/>
            </a:ext>
          </a:extLst>
        </xdr:cNvPr>
        <xdr:cNvSpPr txBox="1"/>
      </xdr:nvSpPr>
      <xdr:spPr>
        <a:xfrm rot="10597951">
          <a:off x="2591058" y="82971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43</xdr:row>
      <xdr:rowOff>848</xdr:rowOff>
    </xdr:from>
    <xdr:ext cx="4016724" cy="271628"/>
    <xdr:sp macro="" textlink="">
      <xdr:nvSpPr>
        <xdr:cNvPr id="13" name="TextovéPole 1">
          <a:extLst>
            <a:ext uri="{FF2B5EF4-FFF2-40B4-BE49-F238E27FC236}">
              <a16:creationId xmlns:a16="http://schemas.microsoft.com/office/drawing/2014/main" id="{0C30D930-F772-429D-8D26-F55A577D52A7}"/>
            </a:ext>
          </a:extLst>
        </xdr:cNvPr>
        <xdr:cNvSpPr txBox="1"/>
      </xdr:nvSpPr>
      <xdr:spPr>
        <a:xfrm rot="10597951">
          <a:off x="2591058" y="82971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14" name="TextovéPole 1">
          <a:extLst>
            <a:ext uri="{FF2B5EF4-FFF2-40B4-BE49-F238E27FC236}">
              <a16:creationId xmlns:a16="http://schemas.microsoft.com/office/drawing/2014/main" id="{7752CB52-16E9-4703-B86E-A678E54CA15F}"/>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15" name="TextovéPole 1">
          <a:extLst>
            <a:ext uri="{FF2B5EF4-FFF2-40B4-BE49-F238E27FC236}">
              <a16:creationId xmlns:a16="http://schemas.microsoft.com/office/drawing/2014/main" id="{C6EC9C21-FFED-43AB-9767-431F29734A36}"/>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43</xdr:row>
      <xdr:rowOff>848</xdr:rowOff>
    </xdr:from>
    <xdr:ext cx="4016724" cy="271628"/>
    <xdr:sp macro="" textlink="">
      <xdr:nvSpPr>
        <xdr:cNvPr id="16" name="TextovéPole 1">
          <a:extLst>
            <a:ext uri="{FF2B5EF4-FFF2-40B4-BE49-F238E27FC236}">
              <a16:creationId xmlns:a16="http://schemas.microsoft.com/office/drawing/2014/main" id="{1AF2BA90-6B2A-4AF2-8D07-21817CE1EE1F}"/>
            </a:ext>
          </a:extLst>
        </xdr:cNvPr>
        <xdr:cNvSpPr txBox="1"/>
      </xdr:nvSpPr>
      <xdr:spPr>
        <a:xfrm rot="10597951">
          <a:off x="2591058" y="82971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18" name="TextovéPole 1">
          <a:extLst>
            <a:ext uri="{FF2B5EF4-FFF2-40B4-BE49-F238E27FC236}">
              <a16:creationId xmlns:a16="http://schemas.microsoft.com/office/drawing/2014/main" id="{5373AF97-B4F0-4CB4-89EA-D6F8111B5582}"/>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oneCellAnchor>
    <xdr:from>
      <xdr:col>2</xdr:col>
      <xdr:colOff>2109093</xdr:colOff>
      <xdr:row>41</xdr:row>
      <xdr:rowOff>848</xdr:rowOff>
    </xdr:from>
    <xdr:ext cx="4016724" cy="271628"/>
    <xdr:sp macro="" textlink="">
      <xdr:nvSpPr>
        <xdr:cNvPr id="19" name="TextovéPole 1">
          <a:extLst>
            <a:ext uri="{FF2B5EF4-FFF2-40B4-BE49-F238E27FC236}">
              <a16:creationId xmlns:a16="http://schemas.microsoft.com/office/drawing/2014/main" id="{1B4D8EC7-4123-4610-9895-DB1A67999FB7}"/>
            </a:ext>
          </a:extLst>
        </xdr:cNvPr>
        <xdr:cNvSpPr txBox="1"/>
      </xdr:nvSpPr>
      <xdr:spPr>
        <a:xfrm rot="10597951">
          <a:off x="2591058" y="7954223"/>
          <a:ext cx="433997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cs-CZ"/>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133350</xdr:rowOff>
    </xdr:from>
    <xdr:to>
      <xdr:col>0</xdr:col>
      <xdr:colOff>0</xdr:colOff>
      <xdr:row>20</xdr:row>
      <xdr:rowOff>0</xdr:rowOff>
    </xdr:to>
    <xdr:sp macro="" textlink="">
      <xdr:nvSpPr>
        <xdr:cNvPr id="102208" name="Line 1">
          <a:extLst>
            <a:ext uri="{FF2B5EF4-FFF2-40B4-BE49-F238E27FC236}">
              <a16:creationId xmlns:a16="http://schemas.microsoft.com/office/drawing/2014/main" id="{1F51BA65-708E-4544-BCE3-ADAF05D313CF}"/>
            </a:ext>
          </a:extLst>
        </xdr:cNvPr>
        <xdr:cNvSpPr>
          <a:spLocks noChangeShapeType="1"/>
        </xdr:cNvSpPr>
      </xdr:nvSpPr>
      <xdr:spPr bwMode="auto">
        <a:xfrm>
          <a:off x="0" y="542925"/>
          <a:ext cx="0" cy="2867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85725</xdr:rowOff>
    </xdr:from>
    <xdr:to>
      <xdr:col>0</xdr:col>
      <xdr:colOff>0</xdr:colOff>
      <xdr:row>20</xdr:row>
      <xdr:rowOff>0</xdr:rowOff>
    </xdr:to>
    <xdr:sp macro="" textlink="">
      <xdr:nvSpPr>
        <xdr:cNvPr id="102209" name="Line 2">
          <a:extLst>
            <a:ext uri="{FF2B5EF4-FFF2-40B4-BE49-F238E27FC236}">
              <a16:creationId xmlns:a16="http://schemas.microsoft.com/office/drawing/2014/main" id="{C3E6CBA0-8C3C-4C63-B151-B022C76EE09D}"/>
            </a:ext>
          </a:extLst>
        </xdr:cNvPr>
        <xdr:cNvSpPr>
          <a:spLocks noChangeShapeType="1"/>
        </xdr:cNvSpPr>
      </xdr:nvSpPr>
      <xdr:spPr bwMode="auto">
        <a:xfrm flipV="1">
          <a:off x="0" y="495300"/>
          <a:ext cx="0" cy="2914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4"/>
  <sheetViews>
    <sheetView zoomScaleNormal="100" workbookViewId="0">
      <pane ySplit="5" topLeftCell="A130" activePane="bottomLeft" state="frozenSplit"/>
      <selection activeCell="P46" activeCellId="1" sqref="E7:N46 P7:Q46"/>
      <selection pane="bottomLeft" activeCell="E153" sqref="E153"/>
    </sheetView>
  </sheetViews>
  <sheetFormatPr defaultColWidth="9.140625" defaultRowHeight="12.75" customHeight="1" x14ac:dyDescent="0.25"/>
  <cols>
    <col min="1" max="1" width="72.42578125" style="58" customWidth="1"/>
    <col min="2" max="2" width="13" style="491" customWidth="1"/>
    <col min="3" max="3" width="7.42578125" style="491" customWidth="1"/>
    <col min="4" max="4" width="11.85546875" style="130" customWidth="1"/>
    <col min="5" max="5" width="14.5703125" style="130" customWidth="1"/>
    <col min="6" max="16384" width="9.140625" style="58"/>
  </cols>
  <sheetData>
    <row r="1" spans="1:7" ht="21" x14ac:dyDescent="0.25">
      <c r="A1" s="1155" t="s">
        <v>722</v>
      </c>
      <c r="B1" s="1155"/>
      <c r="C1" s="1155"/>
      <c r="D1" s="1155"/>
      <c r="E1" s="1155"/>
    </row>
    <row r="2" spans="1:7" ht="7.5" customHeight="1" thickBot="1" x14ac:dyDescent="0.3">
      <c r="A2" s="1156"/>
      <c r="B2" s="1156"/>
      <c r="C2" s="1156"/>
      <c r="D2" s="1156"/>
      <c r="E2" s="1156"/>
    </row>
    <row r="3" spans="1:7" ht="27.95" customHeight="1" thickBot="1" x14ac:dyDescent="0.3">
      <c r="A3" s="1157" t="s">
        <v>898</v>
      </c>
      <c r="B3" s="1158"/>
      <c r="C3" s="1158"/>
      <c r="D3" s="1158"/>
      <c r="E3" s="1159"/>
      <c r="F3" s="464"/>
    </row>
    <row r="4" spans="1:7" ht="12.75" customHeight="1" thickBot="1" x14ac:dyDescent="0.3">
      <c r="A4" s="1160" t="s">
        <v>567</v>
      </c>
      <c r="B4" s="1161"/>
      <c r="C4" s="1161"/>
      <c r="D4" s="1161"/>
      <c r="E4" s="1162"/>
    </row>
    <row r="5" spans="1:7" ht="23.1" customHeight="1" thickBot="1" x14ac:dyDescent="0.3">
      <c r="A5" s="465" t="s">
        <v>956</v>
      </c>
      <c r="B5" s="466" t="s">
        <v>728</v>
      </c>
      <c r="C5" s="467" t="s">
        <v>729</v>
      </c>
      <c r="D5" s="468" t="s">
        <v>651</v>
      </c>
      <c r="E5" s="469" t="s">
        <v>652</v>
      </c>
    </row>
    <row r="6" spans="1:7" ht="12.75" customHeight="1" x14ac:dyDescent="0.25">
      <c r="A6" s="470" t="s">
        <v>103</v>
      </c>
      <c r="B6" s="1163"/>
      <c r="C6" s="1164"/>
      <c r="D6" s="471" t="s">
        <v>553</v>
      </c>
      <c r="E6" s="472" t="s">
        <v>554</v>
      </c>
    </row>
    <row r="7" spans="1:7" ht="12.75" customHeight="1" x14ac:dyDescent="0.25">
      <c r="A7" s="127" t="s">
        <v>104</v>
      </c>
      <c r="B7" s="462" t="s">
        <v>899</v>
      </c>
      <c r="C7" s="473" t="s">
        <v>105</v>
      </c>
      <c r="D7" s="236">
        <f>D8+D16+D27+D34</f>
        <v>3523.8204900000019</v>
      </c>
      <c r="E7" s="237">
        <f>E8+E16+E27+E34</f>
        <v>3807.370960000002</v>
      </c>
      <c r="G7" s="130"/>
    </row>
    <row r="8" spans="1:7" ht="12.75" customHeight="1" x14ac:dyDescent="0.25">
      <c r="A8" s="127" t="s">
        <v>106</v>
      </c>
      <c r="B8" s="462" t="s">
        <v>107</v>
      </c>
      <c r="C8" s="473" t="s">
        <v>108</v>
      </c>
      <c r="D8" s="238">
        <f>SUM(D9:D15)</f>
        <v>522.27704000000006</v>
      </c>
      <c r="E8" s="239">
        <f>SUM(E9:E15)</f>
        <v>522.27704000000006</v>
      </c>
    </row>
    <row r="9" spans="1:7" ht="12.75" customHeight="1" x14ac:dyDescent="0.25">
      <c r="A9" s="127" t="s">
        <v>109</v>
      </c>
      <c r="B9" s="462" t="s">
        <v>110</v>
      </c>
      <c r="C9" s="473" t="s">
        <v>111</v>
      </c>
      <c r="D9" s="474"/>
      <c r="E9" s="475"/>
    </row>
    <row r="10" spans="1:7" ht="12.75" customHeight="1" x14ac:dyDescent="0.25">
      <c r="A10" s="127" t="s">
        <v>112</v>
      </c>
      <c r="B10" s="462" t="s">
        <v>113</v>
      </c>
      <c r="C10" s="473" t="s">
        <v>114</v>
      </c>
      <c r="D10" s="474">
        <v>522.27704000000006</v>
      </c>
      <c r="E10" s="475">
        <v>522.27704000000006</v>
      </c>
    </row>
    <row r="11" spans="1:7" ht="12.75" customHeight="1" x14ac:dyDescent="0.25">
      <c r="A11" s="127" t="s">
        <v>115</v>
      </c>
      <c r="B11" s="462" t="s">
        <v>116</v>
      </c>
      <c r="C11" s="473" t="s">
        <v>117</v>
      </c>
      <c r="D11" s="474"/>
      <c r="E11" s="475"/>
    </row>
    <row r="12" spans="1:7" ht="12.75" customHeight="1" x14ac:dyDescent="0.25">
      <c r="A12" s="127" t="s">
        <v>118</v>
      </c>
      <c r="B12" s="462" t="s">
        <v>119</v>
      </c>
      <c r="C12" s="473" t="s">
        <v>120</v>
      </c>
      <c r="D12" s="474"/>
      <c r="E12" s="1074"/>
    </row>
    <row r="13" spans="1:7" ht="12.75" customHeight="1" x14ac:dyDescent="0.25">
      <c r="A13" s="127" t="s">
        <v>121</v>
      </c>
      <c r="B13" s="462" t="s">
        <v>122</v>
      </c>
      <c r="C13" s="473" t="s">
        <v>123</v>
      </c>
      <c r="D13" s="474"/>
      <c r="E13" s="1074"/>
    </row>
    <row r="14" spans="1:7" ht="12.75" customHeight="1" x14ac:dyDescent="0.25">
      <c r="A14" s="127" t="s">
        <v>124</v>
      </c>
      <c r="B14" s="462" t="s">
        <v>125</v>
      </c>
      <c r="C14" s="473" t="s">
        <v>126</v>
      </c>
      <c r="D14" s="474"/>
      <c r="E14" s="475"/>
    </row>
    <row r="15" spans="1:7" ht="12.75" customHeight="1" x14ac:dyDescent="0.25">
      <c r="A15" s="127" t="s">
        <v>127</v>
      </c>
      <c r="B15" s="462" t="s">
        <v>128</v>
      </c>
      <c r="C15" s="473" t="s">
        <v>129</v>
      </c>
      <c r="D15" s="474"/>
      <c r="E15" s="475"/>
    </row>
    <row r="16" spans="1:7" ht="12.75" customHeight="1" x14ac:dyDescent="0.25">
      <c r="A16" s="476" t="s">
        <v>130</v>
      </c>
      <c r="B16" s="462" t="s">
        <v>131</v>
      </c>
      <c r="C16" s="473" t="s">
        <v>132</v>
      </c>
      <c r="D16" s="238">
        <f>SUM(D17:D26)</f>
        <v>17988.031920000001</v>
      </c>
      <c r="E16" s="239">
        <f>SUM(E17:E26)</f>
        <v>18841.366590000001</v>
      </c>
    </row>
    <row r="17" spans="1:5" ht="12.75" customHeight="1" x14ac:dyDescent="0.25">
      <c r="A17" s="127" t="s">
        <v>133</v>
      </c>
      <c r="B17" s="462" t="s">
        <v>134</v>
      </c>
      <c r="C17" s="473" t="s">
        <v>135</v>
      </c>
      <c r="D17" s="1064"/>
      <c r="E17" s="475"/>
    </row>
    <row r="18" spans="1:5" ht="12.75" customHeight="1" x14ac:dyDescent="0.25">
      <c r="A18" s="127" t="s">
        <v>136</v>
      </c>
      <c r="B18" s="462" t="s">
        <v>137</v>
      </c>
      <c r="C18" s="473" t="s">
        <v>138</v>
      </c>
      <c r="D18" s="1064">
        <v>73.45</v>
      </c>
      <c r="E18" s="475">
        <v>73.45</v>
      </c>
    </row>
    <row r="19" spans="1:5" ht="12.75" customHeight="1" x14ac:dyDescent="0.25">
      <c r="A19" s="127" t="s">
        <v>139</v>
      </c>
      <c r="B19" s="462" t="s">
        <v>140</v>
      </c>
      <c r="C19" s="473" t="s">
        <v>141</v>
      </c>
      <c r="D19" s="1064"/>
      <c r="E19" s="475"/>
    </row>
    <row r="20" spans="1:5" ht="12.75" customHeight="1" x14ac:dyDescent="0.25">
      <c r="A20" s="127" t="s">
        <v>887</v>
      </c>
      <c r="B20" s="462" t="s">
        <v>142</v>
      </c>
      <c r="C20" s="473" t="s">
        <v>143</v>
      </c>
      <c r="D20" s="1064">
        <v>17621.032920000001</v>
      </c>
      <c r="E20" s="475">
        <v>18488.124589999999</v>
      </c>
    </row>
    <row r="21" spans="1:5" ht="12.75" customHeight="1" x14ac:dyDescent="0.25">
      <c r="A21" s="127" t="s">
        <v>144</v>
      </c>
      <c r="B21" s="462" t="s">
        <v>145</v>
      </c>
      <c r="C21" s="473" t="s">
        <v>146</v>
      </c>
      <c r="D21" s="1064"/>
      <c r="E21" s="475"/>
    </row>
    <row r="22" spans="1:5" ht="12.75" customHeight="1" x14ac:dyDescent="0.25">
      <c r="A22" s="127" t="s">
        <v>888</v>
      </c>
      <c r="B22" s="462" t="s">
        <v>147</v>
      </c>
      <c r="C22" s="473" t="s">
        <v>148</v>
      </c>
      <c r="D22" s="1064"/>
      <c r="E22" s="475"/>
    </row>
    <row r="23" spans="1:5" ht="12.75" customHeight="1" x14ac:dyDescent="0.25">
      <c r="A23" s="127" t="s">
        <v>149</v>
      </c>
      <c r="B23" s="462" t="s">
        <v>150</v>
      </c>
      <c r="C23" s="473" t="s">
        <v>151</v>
      </c>
      <c r="D23" s="1064">
        <v>293.54899999999998</v>
      </c>
      <c r="E23" s="475">
        <v>279.79199999999997</v>
      </c>
    </row>
    <row r="24" spans="1:5" ht="12.75" customHeight="1" x14ac:dyDescent="0.25">
      <c r="A24" s="127" t="s">
        <v>153</v>
      </c>
      <c r="B24" s="462" t="s">
        <v>154</v>
      </c>
      <c r="C24" s="473" t="s">
        <v>155</v>
      </c>
      <c r="D24" s="1064"/>
      <c r="E24" s="475"/>
    </row>
    <row r="25" spans="1:5" ht="12.75" customHeight="1" x14ac:dyDescent="0.25">
      <c r="A25" s="127" t="s">
        <v>156</v>
      </c>
      <c r="B25" s="462" t="s">
        <v>157</v>
      </c>
      <c r="C25" s="473" t="s">
        <v>158</v>
      </c>
      <c r="D25" s="1064"/>
      <c r="E25" s="475"/>
    </row>
    <row r="26" spans="1:5" ht="12.75" customHeight="1" x14ac:dyDescent="0.25">
      <c r="A26" s="127" t="s">
        <v>159</v>
      </c>
      <c r="B26" s="462" t="s">
        <v>160</v>
      </c>
      <c r="C26" s="473" t="s">
        <v>161</v>
      </c>
      <c r="D26" s="1064"/>
      <c r="E26" s="475"/>
    </row>
    <row r="27" spans="1:5" ht="12.75" customHeight="1" x14ac:dyDescent="0.25">
      <c r="A27" s="476" t="s">
        <v>162</v>
      </c>
      <c r="B27" s="462" t="s">
        <v>891</v>
      </c>
      <c r="C27" s="473" t="s">
        <v>163</v>
      </c>
      <c r="D27" s="1065">
        <f>SUM(D28:D33)</f>
        <v>0</v>
      </c>
      <c r="E27" s="239">
        <f>SUM(E28:E33)</f>
        <v>0</v>
      </c>
    </row>
    <row r="28" spans="1:5" ht="12.75" customHeight="1" x14ac:dyDescent="0.25">
      <c r="A28" s="127" t="s">
        <v>889</v>
      </c>
      <c r="B28" s="462" t="s">
        <v>164</v>
      </c>
      <c r="C28" s="473" t="s">
        <v>165</v>
      </c>
      <c r="D28" s="1064"/>
      <c r="E28" s="475"/>
    </row>
    <row r="29" spans="1:5" ht="12.75" customHeight="1" x14ac:dyDescent="0.25">
      <c r="A29" s="127" t="s">
        <v>890</v>
      </c>
      <c r="B29" s="462" t="s">
        <v>166</v>
      </c>
      <c r="C29" s="473" t="s">
        <v>167</v>
      </c>
      <c r="D29" s="1064"/>
      <c r="E29" s="475"/>
    </row>
    <row r="30" spans="1:5" ht="12.75" customHeight="1" x14ac:dyDescent="0.25">
      <c r="A30" s="127" t="s">
        <v>168</v>
      </c>
      <c r="B30" s="462" t="s">
        <v>169</v>
      </c>
      <c r="C30" s="473" t="s">
        <v>170</v>
      </c>
      <c r="D30" s="1064"/>
      <c r="E30" s="475"/>
    </row>
    <row r="31" spans="1:5" ht="12.75" customHeight="1" x14ac:dyDescent="0.25">
      <c r="A31" s="127" t="s">
        <v>171</v>
      </c>
      <c r="B31" s="462" t="s">
        <v>172</v>
      </c>
      <c r="C31" s="473" t="s">
        <v>173</v>
      </c>
      <c r="D31" s="1064"/>
      <c r="E31" s="475"/>
    </row>
    <row r="32" spans="1:5" ht="12.75" customHeight="1" x14ac:dyDescent="0.25">
      <c r="A32" s="127" t="s">
        <v>174</v>
      </c>
      <c r="B32" s="462" t="s">
        <v>175</v>
      </c>
      <c r="C32" s="473" t="s">
        <v>176</v>
      </c>
      <c r="D32" s="1064"/>
      <c r="E32" s="475"/>
    </row>
    <row r="33" spans="1:5" ht="12.75" customHeight="1" x14ac:dyDescent="0.25">
      <c r="A33" s="127" t="s">
        <v>177</v>
      </c>
      <c r="B33" s="462" t="s">
        <v>1015</v>
      </c>
      <c r="C33" s="473" t="s">
        <v>178</v>
      </c>
      <c r="D33" s="1064"/>
      <c r="E33" s="475"/>
    </row>
    <row r="34" spans="1:5" ht="12.75" customHeight="1" x14ac:dyDescent="0.25">
      <c r="A34" s="476" t="s">
        <v>180</v>
      </c>
      <c r="B34" s="462" t="s">
        <v>900</v>
      </c>
      <c r="C34" s="473" t="s">
        <v>179</v>
      </c>
      <c r="D34" s="1065">
        <f>SUM(D35:D45)</f>
        <v>-14986.48847</v>
      </c>
      <c r="E34" s="239">
        <f>SUM(E35:E45)</f>
        <v>-15556.27267</v>
      </c>
    </row>
    <row r="35" spans="1:5" ht="12.75" customHeight="1" x14ac:dyDescent="0.25">
      <c r="A35" s="127" t="s">
        <v>182</v>
      </c>
      <c r="B35" s="462" t="s">
        <v>183</v>
      </c>
      <c r="C35" s="473" t="s">
        <v>181</v>
      </c>
      <c r="D35" s="1064"/>
      <c r="E35" s="475"/>
    </row>
    <row r="36" spans="1:5" ht="12.75" customHeight="1" x14ac:dyDescent="0.25">
      <c r="A36" s="127" t="s">
        <v>185</v>
      </c>
      <c r="B36" s="462" t="s">
        <v>186</v>
      </c>
      <c r="C36" s="473" t="s">
        <v>184</v>
      </c>
      <c r="D36" s="1064">
        <v>-522.27704000000006</v>
      </c>
      <c r="E36" s="475">
        <v>-522.27704000000006</v>
      </c>
    </row>
    <row r="37" spans="1:5" ht="12.75" customHeight="1" x14ac:dyDescent="0.25">
      <c r="A37" s="127" t="s">
        <v>188</v>
      </c>
      <c r="B37" s="462" t="s">
        <v>189</v>
      </c>
      <c r="C37" s="473" t="s">
        <v>187</v>
      </c>
      <c r="D37" s="1064"/>
      <c r="E37" s="475"/>
    </row>
    <row r="38" spans="1:5" ht="12.75" customHeight="1" x14ac:dyDescent="0.25">
      <c r="A38" s="127" t="s">
        <v>191</v>
      </c>
      <c r="B38" s="462" t="s">
        <v>192</v>
      </c>
      <c r="C38" s="473" t="s">
        <v>190</v>
      </c>
      <c r="D38" s="1064"/>
      <c r="E38" s="475"/>
    </row>
    <row r="39" spans="1:5" ht="12.75" customHeight="1" x14ac:dyDescent="0.25">
      <c r="A39" s="127" t="s">
        <v>194</v>
      </c>
      <c r="B39" s="462" t="s">
        <v>195</v>
      </c>
      <c r="C39" s="473" t="s">
        <v>193</v>
      </c>
      <c r="D39" s="1064"/>
      <c r="E39" s="475"/>
    </row>
    <row r="40" spans="1:5" ht="12.75" customHeight="1" x14ac:dyDescent="0.25">
      <c r="A40" s="127" t="s">
        <v>197</v>
      </c>
      <c r="B40" s="462" t="s">
        <v>198</v>
      </c>
      <c r="C40" s="473" t="s">
        <v>196</v>
      </c>
      <c r="D40" s="1064"/>
      <c r="E40" s="475"/>
    </row>
    <row r="41" spans="1:5" ht="12.75" customHeight="1" x14ac:dyDescent="0.25">
      <c r="A41" s="127" t="s">
        <v>200</v>
      </c>
      <c r="B41" s="462" t="s">
        <v>201</v>
      </c>
      <c r="C41" s="473" t="s">
        <v>199</v>
      </c>
      <c r="D41" s="1064">
        <v>-14170.66243</v>
      </c>
      <c r="E41" s="475">
        <v>-14754.20363</v>
      </c>
    </row>
    <row r="42" spans="1:5" ht="12.75" customHeight="1" x14ac:dyDescent="0.25">
      <c r="A42" s="127" t="s">
        <v>203</v>
      </c>
      <c r="B42" s="462" t="s">
        <v>204</v>
      </c>
      <c r="C42" s="473" t="s">
        <v>202</v>
      </c>
      <c r="D42" s="1064"/>
      <c r="E42" s="475"/>
    </row>
    <row r="43" spans="1:5" ht="12.75" customHeight="1" x14ac:dyDescent="0.25">
      <c r="A43" s="127" t="s">
        <v>206</v>
      </c>
      <c r="B43" s="462" t="s">
        <v>207</v>
      </c>
      <c r="C43" s="473" t="s">
        <v>205</v>
      </c>
      <c r="D43" s="1064"/>
      <c r="E43" s="475"/>
    </row>
    <row r="44" spans="1:5" ht="12.75" customHeight="1" x14ac:dyDescent="0.25">
      <c r="A44" s="127" t="s">
        <v>637</v>
      </c>
      <c r="B44" s="462" t="s">
        <v>209</v>
      </c>
      <c r="C44" s="473" t="s">
        <v>208</v>
      </c>
      <c r="D44" s="1064">
        <v>-293.54899999999998</v>
      </c>
      <c r="E44" s="475">
        <v>-279.79199999999997</v>
      </c>
    </row>
    <row r="45" spans="1:5" ht="13.5" thickBot="1" x14ac:dyDescent="0.3">
      <c r="A45" s="477" t="s">
        <v>638</v>
      </c>
      <c r="B45" s="478" t="s">
        <v>211</v>
      </c>
      <c r="C45" s="473" t="s">
        <v>210</v>
      </c>
      <c r="D45" s="1066"/>
      <c r="E45" s="479"/>
    </row>
    <row r="46" spans="1:5" ht="12.75" customHeight="1" x14ac:dyDescent="0.25">
      <c r="A46" s="480" t="s">
        <v>213</v>
      </c>
      <c r="B46" s="481" t="s">
        <v>901</v>
      </c>
      <c r="C46" s="482" t="s">
        <v>212</v>
      </c>
      <c r="D46" s="1067">
        <f>D47+D57+D77+D85</f>
        <v>47134.707520000004</v>
      </c>
      <c r="E46" s="240">
        <f>E47+E57+E77+E85</f>
        <v>51049.90178</v>
      </c>
    </row>
    <row r="47" spans="1:5" ht="12.75" customHeight="1" x14ac:dyDescent="0.25">
      <c r="A47" s="476" t="s">
        <v>215</v>
      </c>
      <c r="B47" s="462" t="s">
        <v>902</v>
      </c>
      <c r="C47" s="473" t="s">
        <v>214</v>
      </c>
      <c r="D47" s="1065">
        <f>SUM(D48:D56)</f>
        <v>0</v>
      </c>
      <c r="E47" s="239">
        <f>SUM(E48:E56)</f>
        <v>0</v>
      </c>
    </row>
    <row r="48" spans="1:5" ht="12.75" customHeight="1" x14ac:dyDescent="0.25">
      <c r="A48" s="127" t="s">
        <v>217</v>
      </c>
      <c r="B48" s="462" t="s">
        <v>218</v>
      </c>
      <c r="C48" s="473" t="s">
        <v>216</v>
      </c>
      <c r="D48" s="1064"/>
      <c r="E48" s="475"/>
    </row>
    <row r="49" spans="1:6" ht="12.75" customHeight="1" x14ac:dyDescent="0.25">
      <c r="A49" s="127" t="s">
        <v>220</v>
      </c>
      <c r="B49" s="462" t="s">
        <v>1016</v>
      </c>
      <c r="C49" s="473" t="s">
        <v>219</v>
      </c>
      <c r="D49" s="1064"/>
      <c r="E49" s="475"/>
    </row>
    <row r="50" spans="1:6" ht="12.75" customHeight="1" x14ac:dyDescent="0.25">
      <c r="A50" s="127" t="s">
        <v>222</v>
      </c>
      <c r="B50" s="462" t="s">
        <v>223</v>
      </c>
      <c r="C50" s="473" t="s">
        <v>221</v>
      </c>
      <c r="D50" s="1064"/>
      <c r="E50" s="475"/>
    </row>
    <row r="51" spans="1:6" ht="12.75" customHeight="1" x14ac:dyDescent="0.25">
      <c r="A51" s="127" t="s">
        <v>225</v>
      </c>
      <c r="B51" s="462" t="s">
        <v>226</v>
      </c>
      <c r="C51" s="473" t="s">
        <v>224</v>
      </c>
      <c r="D51" s="1064"/>
      <c r="E51" s="475"/>
    </row>
    <row r="52" spans="1:6" ht="12.75" customHeight="1" x14ac:dyDescent="0.25">
      <c r="A52" s="127" t="s">
        <v>228</v>
      </c>
      <c r="B52" s="462" t="s">
        <v>229</v>
      </c>
      <c r="C52" s="473" t="s">
        <v>227</v>
      </c>
      <c r="D52" s="1064"/>
      <c r="E52" s="475"/>
    </row>
    <row r="53" spans="1:6" ht="12.75" customHeight="1" x14ac:dyDescent="0.25">
      <c r="A53" s="127" t="s">
        <v>892</v>
      </c>
      <c r="B53" s="462" t="s">
        <v>231</v>
      </c>
      <c r="C53" s="473" t="s">
        <v>230</v>
      </c>
      <c r="D53" s="1064"/>
      <c r="E53" s="475"/>
    </row>
    <row r="54" spans="1:6" ht="12.75" customHeight="1" x14ac:dyDescent="0.25">
      <c r="A54" s="127" t="s">
        <v>233</v>
      </c>
      <c r="B54" s="462" t="s">
        <v>234</v>
      </c>
      <c r="C54" s="473" t="s">
        <v>232</v>
      </c>
      <c r="D54" s="1064"/>
      <c r="E54" s="475"/>
    </row>
    <row r="55" spans="1:6" ht="12.75" customHeight="1" x14ac:dyDescent="0.25">
      <c r="A55" s="127" t="s">
        <v>236</v>
      </c>
      <c r="B55" s="462" t="s">
        <v>237</v>
      </c>
      <c r="C55" s="473" t="s">
        <v>235</v>
      </c>
      <c r="D55" s="1064"/>
      <c r="E55" s="475"/>
    </row>
    <row r="56" spans="1:6" ht="12.75" customHeight="1" x14ac:dyDescent="0.25">
      <c r="A56" s="127" t="s">
        <v>239</v>
      </c>
      <c r="B56" s="462" t="s">
        <v>240</v>
      </c>
      <c r="C56" s="473" t="s">
        <v>238</v>
      </c>
      <c r="D56" s="1064"/>
      <c r="E56" s="475"/>
    </row>
    <row r="57" spans="1:6" ht="12.75" customHeight="1" x14ac:dyDescent="0.25">
      <c r="A57" s="476" t="s">
        <v>242</v>
      </c>
      <c r="B57" s="462" t="s">
        <v>903</v>
      </c>
      <c r="C57" s="473" t="s">
        <v>241</v>
      </c>
      <c r="D57" s="1065">
        <f>SUM(D58:D76)</f>
        <v>2257.8329400000002</v>
      </c>
      <c r="E57" s="239">
        <f>SUM(E58:E76)</f>
        <v>4758.7790599999998</v>
      </c>
    </row>
    <row r="58" spans="1:6" ht="12.75" customHeight="1" x14ac:dyDescent="0.25">
      <c r="A58" s="127" t="s">
        <v>244</v>
      </c>
      <c r="B58" s="462" t="s">
        <v>1017</v>
      </c>
      <c r="C58" s="473" t="s">
        <v>243</v>
      </c>
      <c r="D58" s="1064">
        <v>21.542290000000001</v>
      </c>
      <c r="E58" s="475">
        <v>2022.5686499999999</v>
      </c>
    </row>
    <row r="59" spans="1:6" ht="12.75" customHeight="1" x14ac:dyDescent="0.25">
      <c r="A59" s="127" t="s">
        <v>246</v>
      </c>
      <c r="B59" s="462" t="s">
        <v>247</v>
      </c>
      <c r="C59" s="473" t="s">
        <v>245</v>
      </c>
      <c r="D59" s="1064"/>
      <c r="E59" s="475"/>
    </row>
    <row r="60" spans="1:6" ht="12.75" customHeight="1" x14ac:dyDescent="0.25">
      <c r="A60" s="127" t="s">
        <v>249</v>
      </c>
      <c r="B60" s="462" t="s">
        <v>250</v>
      </c>
      <c r="C60" s="473" t="s">
        <v>248</v>
      </c>
      <c r="D60" s="1064"/>
      <c r="E60" s="475"/>
    </row>
    <row r="61" spans="1:6" ht="12.75" customHeight="1" x14ac:dyDescent="0.25">
      <c r="A61" s="127" t="s">
        <v>252</v>
      </c>
      <c r="B61" s="462" t="s">
        <v>240</v>
      </c>
      <c r="C61" s="473" t="s">
        <v>251</v>
      </c>
      <c r="D61" s="1064"/>
      <c r="E61" s="475"/>
    </row>
    <row r="62" spans="1:6" ht="12.75" customHeight="1" x14ac:dyDescent="0.25">
      <c r="A62" s="127" t="s">
        <v>254</v>
      </c>
      <c r="B62" s="462" t="s">
        <v>255</v>
      </c>
      <c r="C62" s="473" t="s">
        <v>253</v>
      </c>
      <c r="D62" s="1064"/>
      <c r="E62" s="475"/>
    </row>
    <row r="63" spans="1:6" ht="12.75" customHeight="1" x14ac:dyDescent="0.25">
      <c r="A63" s="127" t="s">
        <v>257</v>
      </c>
      <c r="B63" s="462" t="s">
        <v>258</v>
      </c>
      <c r="C63" s="473" t="s">
        <v>256</v>
      </c>
      <c r="D63" s="1064"/>
      <c r="E63" s="475">
        <v>-1.1000000000000001</v>
      </c>
    </row>
    <row r="64" spans="1:6" ht="12.75" customHeight="1" x14ac:dyDescent="0.25">
      <c r="A64" s="127" t="s">
        <v>642</v>
      </c>
      <c r="B64" s="462" t="s">
        <v>260</v>
      </c>
      <c r="C64" s="473" t="s">
        <v>259</v>
      </c>
      <c r="D64" s="1064"/>
      <c r="E64" s="475"/>
      <c r="F64"/>
    </row>
    <row r="65" spans="1:5" ht="12.75" customHeight="1" x14ac:dyDescent="0.25">
      <c r="A65" s="127" t="s">
        <v>262</v>
      </c>
      <c r="B65" s="462" t="s">
        <v>263</v>
      </c>
      <c r="C65" s="473" t="s">
        <v>261</v>
      </c>
      <c r="D65" s="1064"/>
      <c r="E65" s="475"/>
    </row>
    <row r="66" spans="1:5" ht="12.75" customHeight="1" x14ac:dyDescent="0.25">
      <c r="A66" s="127" t="s">
        <v>265</v>
      </c>
      <c r="B66" s="462" t="s">
        <v>266</v>
      </c>
      <c r="C66" s="473" t="s">
        <v>264</v>
      </c>
      <c r="D66" s="1064"/>
      <c r="E66" s="475"/>
    </row>
    <row r="67" spans="1:5" ht="12.75" customHeight="1" x14ac:dyDescent="0.25">
      <c r="A67" s="127" t="s">
        <v>268</v>
      </c>
      <c r="B67" s="462" t="s">
        <v>269</v>
      </c>
      <c r="C67" s="473" t="s">
        <v>267</v>
      </c>
      <c r="D67" s="1064"/>
      <c r="E67" s="475"/>
    </row>
    <row r="68" spans="1:5" ht="12.75" customHeight="1" x14ac:dyDescent="0.25">
      <c r="A68" s="127" t="s">
        <v>271</v>
      </c>
      <c r="B68" s="462" t="s">
        <v>272</v>
      </c>
      <c r="C68" s="473" t="s">
        <v>270</v>
      </c>
      <c r="D68" s="1064"/>
      <c r="E68" s="475"/>
    </row>
    <row r="69" spans="1:5" ht="12.75" customHeight="1" x14ac:dyDescent="0.25">
      <c r="A69" s="127" t="s">
        <v>274</v>
      </c>
      <c r="B69" s="462" t="s">
        <v>275</v>
      </c>
      <c r="C69" s="473" t="s">
        <v>273</v>
      </c>
      <c r="D69" s="1064"/>
      <c r="E69" s="475"/>
    </row>
    <row r="70" spans="1:5" ht="12.75" customHeight="1" x14ac:dyDescent="0.25">
      <c r="A70" s="127" t="s">
        <v>636</v>
      </c>
      <c r="B70" s="462" t="s">
        <v>277</v>
      </c>
      <c r="C70" s="473" t="s">
        <v>276</v>
      </c>
      <c r="D70" s="1064"/>
      <c r="E70" s="475"/>
    </row>
    <row r="71" spans="1:5" ht="12.75" customHeight="1" x14ac:dyDescent="0.25">
      <c r="A71" s="127" t="s">
        <v>923</v>
      </c>
      <c r="B71" s="462" t="s">
        <v>279</v>
      </c>
      <c r="C71" s="473" t="s">
        <v>278</v>
      </c>
      <c r="D71" s="1064"/>
      <c r="E71" s="475"/>
    </row>
    <row r="72" spans="1:5" ht="12.75" customHeight="1" x14ac:dyDescent="0.25">
      <c r="A72" s="127" t="s">
        <v>563</v>
      </c>
      <c r="B72" s="462" t="s">
        <v>281</v>
      </c>
      <c r="C72" s="473" t="s">
        <v>280</v>
      </c>
      <c r="D72" s="1064"/>
      <c r="E72" s="475"/>
    </row>
    <row r="73" spans="1:5" ht="12.75" customHeight="1" x14ac:dyDescent="0.25">
      <c r="A73" s="127" t="s">
        <v>564</v>
      </c>
      <c r="B73" s="462" t="s">
        <v>283</v>
      </c>
      <c r="C73" s="473" t="s">
        <v>282</v>
      </c>
      <c r="D73" s="1064"/>
      <c r="E73" s="475"/>
    </row>
    <row r="74" spans="1:5" ht="12.75" customHeight="1" x14ac:dyDescent="0.25">
      <c r="A74" s="127" t="s">
        <v>285</v>
      </c>
      <c r="B74" s="462" t="s">
        <v>286</v>
      </c>
      <c r="C74" s="473" t="s">
        <v>284</v>
      </c>
      <c r="D74" s="1064">
        <v>1291.4685300000001</v>
      </c>
      <c r="E74" s="475">
        <v>1803.38528</v>
      </c>
    </row>
    <row r="75" spans="1:5" ht="12.75" customHeight="1" x14ac:dyDescent="0.25">
      <c r="A75" s="127" t="s">
        <v>288</v>
      </c>
      <c r="B75" s="462" t="s">
        <v>289</v>
      </c>
      <c r="C75" s="473" t="s">
        <v>287</v>
      </c>
      <c r="D75" s="1064">
        <v>944.82212000000004</v>
      </c>
      <c r="E75" s="475">
        <v>933.92512999999997</v>
      </c>
    </row>
    <row r="76" spans="1:5" ht="12.75" customHeight="1" x14ac:dyDescent="0.25">
      <c r="A76" s="127" t="s">
        <v>291</v>
      </c>
      <c r="B76" s="462" t="s">
        <v>292</v>
      </c>
      <c r="C76" s="473" t="s">
        <v>290</v>
      </c>
      <c r="D76" s="1064"/>
      <c r="E76" s="475"/>
    </row>
    <row r="77" spans="1:5" ht="12.75" customHeight="1" x14ac:dyDescent="0.25">
      <c r="A77" s="476" t="s">
        <v>294</v>
      </c>
      <c r="B77" s="462" t="s">
        <v>904</v>
      </c>
      <c r="C77" s="473" t="s">
        <v>293</v>
      </c>
      <c r="D77" s="1065">
        <f>SUM(D78:D84)</f>
        <v>44829.7065</v>
      </c>
      <c r="E77" s="239">
        <f>SUM(E78:E84)</f>
        <v>46095.633860000002</v>
      </c>
    </row>
    <row r="78" spans="1:5" ht="12.75" customHeight="1" x14ac:dyDescent="0.25">
      <c r="A78" s="127" t="s">
        <v>893</v>
      </c>
      <c r="B78" s="462" t="s">
        <v>296</v>
      </c>
      <c r="C78" s="473" t="s">
        <v>295</v>
      </c>
      <c r="D78" s="1064">
        <v>49.848999999999997</v>
      </c>
      <c r="E78" s="475">
        <v>21.402000000000001</v>
      </c>
    </row>
    <row r="79" spans="1:5" ht="12.75" customHeight="1" x14ac:dyDescent="0.25">
      <c r="A79" s="127" t="s">
        <v>299</v>
      </c>
      <c r="B79" s="462" t="s">
        <v>300</v>
      </c>
      <c r="C79" s="473" t="s">
        <v>297</v>
      </c>
      <c r="D79" s="1064"/>
      <c r="E79" s="475"/>
    </row>
    <row r="80" spans="1:5" ht="12.75" customHeight="1" x14ac:dyDescent="0.25">
      <c r="A80" s="127" t="s">
        <v>894</v>
      </c>
      <c r="B80" s="462" t="s">
        <v>905</v>
      </c>
      <c r="C80" s="473" t="s">
        <v>301</v>
      </c>
      <c r="D80" s="1064">
        <v>44779.857499999998</v>
      </c>
      <c r="E80" s="475">
        <v>46074.23186</v>
      </c>
    </row>
    <row r="81" spans="1:5" ht="12.75" customHeight="1" x14ac:dyDescent="0.25">
      <c r="A81" s="127" t="s">
        <v>303</v>
      </c>
      <c r="B81" s="462" t="s">
        <v>304</v>
      </c>
      <c r="C81" s="473" t="s">
        <v>302</v>
      </c>
      <c r="D81" s="1064"/>
      <c r="E81" s="475"/>
    </row>
    <row r="82" spans="1:5" ht="12.75" customHeight="1" x14ac:dyDescent="0.25">
      <c r="A82" s="127" t="s">
        <v>306</v>
      </c>
      <c r="B82" s="462" t="s">
        <v>307</v>
      </c>
      <c r="C82" s="473" t="s">
        <v>305</v>
      </c>
      <c r="D82" s="1064"/>
      <c r="E82" s="475"/>
    </row>
    <row r="83" spans="1:5" ht="12.75" customHeight="1" x14ac:dyDescent="0.25">
      <c r="A83" s="127" t="s">
        <v>309</v>
      </c>
      <c r="B83" s="462" t="s">
        <v>1018</v>
      </c>
      <c r="C83" s="473" t="s">
        <v>308</v>
      </c>
      <c r="D83" s="1064"/>
      <c r="E83" s="475"/>
    </row>
    <row r="84" spans="1:5" ht="12.75" customHeight="1" x14ac:dyDescent="0.25">
      <c r="A84" s="127" t="s">
        <v>895</v>
      </c>
      <c r="B84" s="462" t="s">
        <v>906</v>
      </c>
      <c r="C84" s="473" t="s">
        <v>310</v>
      </c>
      <c r="D84" s="1064"/>
      <c r="E84" s="475"/>
    </row>
    <row r="85" spans="1:5" ht="12.75" customHeight="1" x14ac:dyDescent="0.25">
      <c r="A85" s="476" t="s">
        <v>312</v>
      </c>
      <c r="B85" s="462" t="s">
        <v>907</v>
      </c>
      <c r="C85" s="473" t="s">
        <v>311</v>
      </c>
      <c r="D85" s="1065">
        <f>SUM(D86:D87)</f>
        <v>47.168080000000003</v>
      </c>
      <c r="E85" s="239">
        <f>SUM(E86:E87)</f>
        <v>195.48885999999999</v>
      </c>
    </row>
    <row r="86" spans="1:5" ht="12.75" customHeight="1" x14ac:dyDescent="0.25">
      <c r="A86" s="127" t="s">
        <v>314</v>
      </c>
      <c r="B86" s="462" t="s">
        <v>315</v>
      </c>
      <c r="C86" s="473" t="s">
        <v>908</v>
      </c>
      <c r="D86" s="1064">
        <v>16.69632</v>
      </c>
      <c r="E86" s="475">
        <v>25.29787</v>
      </c>
    </row>
    <row r="87" spans="1:5" ht="12.75" customHeight="1" x14ac:dyDescent="0.25">
      <c r="A87" s="127" t="s">
        <v>317</v>
      </c>
      <c r="B87" s="462" t="s">
        <v>318</v>
      </c>
      <c r="C87" s="473" t="s">
        <v>313</v>
      </c>
      <c r="D87" s="1064">
        <v>30.47176</v>
      </c>
      <c r="E87" s="475">
        <v>170.19099</v>
      </c>
    </row>
    <row r="88" spans="1:5" ht="12.75" customHeight="1" x14ac:dyDescent="0.25">
      <c r="A88" s="608" t="s">
        <v>321</v>
      </c>
      <c r="B88" s="462" t="s">
        <v>909</v>
      </c>
      <c r="C88" s="473" t="s">
        <v>316</v>
      </c>
      <c r="D88" s="1068">
        <f>D7+D46</f>
        <v>50658.528010000009</v>
      </c>
      <c r="E88" s="610">
        <f>E7+E46</f>
        <v>54857.27274</v>
      </c>
    </row>
    <row r="89" spans="1:5" ht="12.75" customHeight="1" x14ac:dyDescent="0.25">
      <c r="A89" s="454" t="s">
        <v>959</v>
      </c>
      <c r="B89" s="485" t="s">
        <v>973</v>
      </c>
      <c r="C89" s="486" t="s">
        <v>962</v>
      </c>
      <c r="D89" s="1069">
        <f>D90</f>
        <v>0</v>
      </c>
      <c r="E89" s="239">
        <f>E90</f>
        <v>0</v>
      </c>
    </row>
    <row r="90" spans="1:5" ht="12.75" customHeight="1" x14ac:dyDescent="0.25">
      <c r="A90" s="454" t="s">
        <v>960</v>
      </c>
      <c r="B90" s="462" t="s">
        <v>945</v>
      </c>
      <c r="C90" s="473" t="s">
        <v>963</v>
      </c>
      <c r="D90" s="1064"/>
      <c r="E90" s="475"/>
    </row>
    <row r="91" spans="1:5" ht="12.75" customHeight="1" thickBot="1" x14ac:dyDescent="0.3">
      <c r="A91" s="609" t="s">
        <v>961</v>
      </c>
      <c r="B91" s="478" t="s">
        <v>974</v>
      </c>
      <c r="C91" s="473" t="s">
        <v>964</v>
      </c>
      <c r="D91" s="1070">
        <f>D88+D89</f>
        <v>50658.528010000009</v>
      </c>
      <c r="E91" s="611">
        <f>E88+E89</f>
        <v>54857.27274</v>
      </c>
    </row>
    <row r="92" spans="1:5" ht="12.75" customHeight="1" thickBot="1" x14ac:dyDescent="0.3">
      <c r="A92" s="483" t="s">
        <v>323</v>
      </c>
      <c r="B92" s="1153" t="s">
        <v>324</v>
      </c>
      <c r="C92" s="1154"/>
      <c r="D92" s="1071" t="s">
        <v>609</v>
      </c>
      <c r="E92" s="484" t="s">
        <v>610</v>
      </c>
    </row>
    <row r="93" spans="1:5" ht="12.75" customHeight="1" x14ac:dyDescent="0.25">
      <c r="A93" s="454" t="s">
        <v>325</v>
      </c>
      <c r="B93" s="485" t="s">
        <v>910</v>
      </c>
      <c r="C93" s="486" t="s">
        <v>319</v>
      </c>
      <c r="D93" s="1072">
        <f>D94+D98</f>
        <v>38408.935790000003</v>
      </c>
      <c r="E93" s="237">
        <f>E94+E98</f>
        <v>43030.56596</v>
      </c>
    </row>
    <row r="94" spans="1:5" ht="12.75" customHeight="1" x14ac:dyDescent="0.25">
      <c r="A94" s="127" t="s">
        <v>327</v>
      </c>
      <c r="B94" s="462" t="s">
        <v>911</v>
      </c>
      <c r="C94" s="473" t="s">
        <v>320</v>
      </c>
      <c r="D94" s="1065">
        <f>SUM(D95:D97)</f>
        <v>42088.145420000001</v>
      </c>
      <c r="E94" s="239">
        <f>SUM(E95:E97)</f>
        <v>46466.342940000002</v>
      </c>
    </row>
    <row r="95" spans="1:5" ht="12.75" customHeight="1" x14ac:dyDescent="0.25">
      <c r="A95" s="127" t="s">
        <v>329</v>
      </c>
      <c r="B95" s="462" t="s">
        <v>330</v>
      </c>
      <c r="C95" s="473" t="s">
        <v>322</v>
      </c>
      <c r="D95" s="1064">
        <v>4027.8684899999998</v>
      </c>
      <c r="E95" s="475">
        <v>4311.41896</v>
      </c>
    </row>
    <row r="96" spans="1:5" ht="12.75" customHeight="1" x14ac:dyDescent="0.25">
      <c r="A96" s="127" t="s">
        <v>332</v>
      </c>
      <c r="B96" s="462" t="s">
        <v>912</v>
      </c>
      <c r="C96" s="473" t="s">
        <v>326</v>
      </c>
      <c r="D96" s="1064">
        <v>38060.27693</v>
      </c>
      <c r="E96" s="475">
        <v>42154.92398</v>
      </c>
    </row>
    <row r="97" spans="1:6" ht="12.75" customHeight="1" x14ac:dyDescent="0.25">
      <c r="A97" s="127" t="s">
        <v>334</v>
      </c>
      <c r="B97" s="462" t="s">
        <v>335</v>
      </c>
      <c r="C97" s="473" t="s">
        <v>328</v>
      </c>
      <c r="D97" s="1064"/>
      <c r="E97" s="475"/>
      <c r="F97" s="464"/>
    </row>
    <row r="98" spans="1:6" ht="12.75" customHeight="1" x14ac:dyDescent="0.25">
      <c r="A98" s="476" t="s">
        <v>639</v>
      </c>
      <c r="B98" s="462" t="s">
        <v>1019</v>
      </c>
      <c r="C98" s="473" t="s">
        <v>331</v>
      </c>
      <c r="D98" s="1065">
        <f>SUM(D99:D102)</f>
        <v>-3679.2096299999998</v>
      </c>
      <c r="E98" s="239">
        <f>SUM(E99:E102)</f>
        <v>-3435.7769799999996</v>
      </c>
    </row>
    <row r="99" spans="1:6" ht="12.75" customHeight="1" x14ac:dyDescent="0.25">
      <c r="A99" s="127" t="s">
        <v>339</v>
      </c>
      <c r="B99" s="462" t="s">
        <v>340</v>
      </c>
      <c r="C99" s="473" t="s">
        <v>333</v>
      </c>
      <c r="D99" s="1064"/>
      <c r="E99" s="475">
        <v>987.86901999999998</v>
      </c>
    </row>
    <row r="100" spans="1:6" ht="12.75" customHeight="1" x14ac:dyDescent="0.25">
      <c r="A100" s="127" t="s">
        <v>342</v>
      </c>
      <c r="B100" s="462" t="s">
        <v>343</v>
      </c>
      <c r="C100" s="473" t="s">
        <v>336</v>
      </c>
      <c r="D100" s="1064">
        <v>725.16908999999998</v>
      </c>
      <c r="E100" s="475"/>
    </row>
    <row r="101" spans="1:6" ht="12.75" customHeight="1" x14ac:dyDescent="0.25">
      <c r="A101" s="127" t="s">
        <v>641</v>
      </c>
      <c r="B101" s="462" t="s">
        <v>345</v>
      </c>
      <c r="C101" s="473" t="s">
        <v>337</v>
      </c>
      <c r="D101" s="1064">
        <v>19.26728</v>
      </c>
      <c r="E101" s="475"/>
    </row>
    <row r="102" spans="1:6" ht="12.75" customHeight="1" x14ac:dyDescent="0.25">
      <c r="A102" s="127" t="s">
        <v>976</v>
      </c>
      <c r="B102" s="462" t="s">
        <v>975</v>
      </c>
      <c r="C102" s="473" t="s">
        <v>958</v>
      </c>
      <c r="D102" s="1064">
        <v>-4423.6459999999997</v>
      </c>
      <c r="E102" s="475">
        <v>-4423.6459999999997</v>
      </c>
    </row>
    <row r="103" spans="1:6" ht="12.75" customHeight="1" x14ac:dyDescent="0.25">
      <c r="A103" s="127" t="s">
        <v>347</v>
      </c>
      <c r="B103" s="487" t="s">
        <v>913</v>
      </c>
      <c r="C103" s="473" t="s">
        <v>341</v>
      </c>
      <c r="D103" s="1065">
        <f>D104+D106+D114+D138</f>
        <v>5759.1888600000002</v>
      </c>
      <c r="E103" s="239">
        <f>E104+E106+E114+E138</f>
        <v>4963.1790700000001</v>
      </c>
    </row>
    <row r="104" spans="1:6" ht="12.75" customHeight="1" x14ac:dyDescent="0.25">
      <c r="A104" s="127" t="s">
        <v>349</v>
      </c>
      <c r="B104" s="462" t="s">
        <v>914</v>
      </c>
      <c r="C104" s="473" t="s">
        <v>344</v>
      </c>
      <c r="D104" s="1065">
        <f>D105</f>
        <v>0</v>
      </c>
      <c r="E104" s="239">
        <f>E105</f>
        <v>0</v>
      </c>
    </row>
    <row r="105" spans="1:6" ht="12.75" customHeight="1" x14ac:dyDescent="0.25">
      <c r="A105" s="127" t="s">
        <v>351</v>
      </c>
      <c r="B105" s="462" t="s">
        <v>352</v>
      </c>
      <c r="C105" s="473" t="s">
        <v>346</v>
      </c>
      <c r="D105" s="1064"/>
      <c r="E105" s="475"/>
    </row>
    <row r="106" spans="1:6" ht="12.75" customHeight="1" x14ac:dyDescent="0.25">
      <c r="A106" s="127" t="s">
        <v>354</v>
      </c>
      <c r="B106" s="462" t="s">
        <v>915</v>
      </c>
      <c r="C106" s="473" t="s">
        <v>348</v>
      </c>
      <c r="D106" s="1065">
        <f>SUM(D107:D113)</f>
        <v>0</v>
      </c>
      <c r="E106" s="239">
        <f>SUM(E107:E113)</f>
        <v>0</v>
      </c>
    </row>
    <row r="107" spans="1:6" ht="12.75" customHeight="1" x14ac:dyDescent="0.25">
      <c r="A107" s="127" t="s">
        <v>896</v>
      </c>
      <c r="B107" s="462" t="s">
        <v>356</v>
      </c>
      <c r="C107" s="473" t="s">
        <v>350</v>
      </c>
      <c r="D107" s="1064"/>
      <c r="E107" s="475"/>
    </row>
    <row r="108" spans="1:6" ht="12.75" customHeight="1" x14ac:dyDescent="0.25">
      <c r="A108" s="127" t="s">
        <v>565</v>
      </c>
      <c r="B108" s="462" t="s">
        <v>358</v>
      </c>
      <c r="C108" s="473" t="s">
        <v>353</v>
      </c>
      <c r="D108" s="1064"/>
      <c r="E108" s="475"/>
    </row>
    <row r="109" spans="1:6" ht="12.75" customHeight="1" x14ac:dyDescent="0.25">
      <c r="A109" s="127" t="s">
        <v>360</v>
      </c>
      <c r="B109" s="462" t="s">
        <v>361</v>
      </c>
      <c r="C109" s="473" t="s">
        <v>355</v>
      </c>
      <c r="D109" s="1064"/>
      <c r="E109" s="475"/>
    </row>
    <row r="110" spans="1:6" ht="12.75" customHeight="1" x14ac:dyDescent="0.25">
      <c r="A110" s="127" t="s">
        <v>363</v>
      </c>
      <c r="B110" s="462" t="s">
        <v>364</v>
      </c>
      <c r="C110" s="473" t="s">
        <v>357</v>
      </c>
      <c r="D110" s="1064"/>
      <c r="E110" s="475"/>
    </row>
    <row r="111" spans="1:6" ht="12.75" customHeight="1" x14ac:dyDescent="0.25">
      <c r="A111" s="127" t="s">
        <v>366</v>
      </c>
      <c r="B111" s="462" t="s">
        <v>367</v>
      </c>
      <c r="C111" s="473" t="s">
        <v>359</v>
      </c>
      <c r="D111" s="1064"/>
      <c r="E111" s="475"/>
    </row>
    <row r="112" spans="1:6" ht="12.75" customHeight="1" x14ac:dyDescent="0.25">
      <c r="A112" s="127" t="s">
        <v>369</v>
      </c>
      <c r="B112" s="462" t="s">
        <v>370</v>
      </c>
      <c r="C112" s="473" t="s">
        <v>362</v>
      </c>
      <c r="D112" s="1064"/>
      <c r="E112" s="475"/>
    </row>
    <row r="113" spans="1:5" ht="12.75" customHeight="1" x14ac:dyDescent="0.25">
      <c r="A113" s="127" t="s">
        <v>372</v>
      </c>
      <c r="B113" s="462" t="s">
        <v>373</v>
      </c>
      <c r="C113" s="473" t="s">
        <v>365</v>
      </c>
      <c r="D113" s="1064"/>
      <c r="E113" s="475"/>
    </row>
    <row r="114" spans="1:5" ht="12.75" customHeight="1" x14ac:dyDescent="0.25">
      <c r="A114" s="476" t="s">
        <v>375</v>
      </c>
      <c r="B114" s="462" t="s">
        <v>916</v>
      </c>
      <c r="C114" s="473" t="s">
        <v>368</v>
      </c>
      <c r="D114" s="1065">
        <f>SUM(D115:D137)</f>
        <v>4844.2332999999999</v>
      </c>
      <c r="E114" s="239">
        <f>SUM(E115:E137)</f>
        <v>3985.3565899999999</v>
      </c>
    </row>
    <row r="115" spans="1:5" ht="12.75" customHeight="1" x14ac:dyDescent="0.25">
      <c r="A115" s="127" t="s">
        <v>377</v>
      </c>
      <c r="B115" s="462" t="s">
        <v>1020</v>
      </c>
      <c r="C115" s="473" t="s">
        <v>371</v>
      </c>
      <c r="D115" s="1064">
        <v>45.334769999999999</v>
      </c>
      <c r="E115" s="475">
        <v>28.521789999999999</v>
      </c>
    </row>
    <row r="116" spans="1:5" ht="12.75" customHeight="1" x14ac:dyDescent="0.25">
      <c r="A116" s="127" t="s">
        <v>379</v>
      </c>
      <c r="B116" s="462" t="s">
        <v>380</v>
      </c>
      <c r="C116" s="473" t="s">
        <v>374</v>
      </c>
      <c r="D116" s="1064"/>
      <c r="E116" s="475"/>
    </row>
    <row r="117" spans="1:5" ht="12.75" customHeight="1" x14ac:dyDescent="0.25">
      <c r="A117" s="127" t="s">
        <v>382</v>
      </c>
      <c r="B117" s="462" t="s">
        <v>383</v>
      </c>
      <c r="C117" s="473" t="s">
        <v>376</v>
      </c>
      <c r="D117" s="1064">
        <v>11.75</v>
      </c>
      <c r="E117" s="475">
        <v>13.15</v>
      </c>
    </row>
    <row r="118" spans="1:5" ht="12.75" customHeight="1" x14ac:dyDescent="0.25">
      <c r="A118" s="127" t="s">
        <v>385</v>
      </c>
      <c r="B118" s="462" t="s">
        <v>386</v>
      </c>
      <c r="C118" s="473" t="s">
        <v>378</v>
      </c>
      <c r="D118" s="1064"/>
      <c r="E118" s="475"/>
    </row>
    <row r="119" spans="1:5" ht="12.75" customHeight="1" x14ac:dyDescent="0.25">
      <c r="A119" s="127" t="s">
        <v>388</v>
      </c>
      <c r="B119" s="462" t="s">
        <v>389</v>
      </c>
      <c r="C119" s="473" t="s">
        <v>381</v>
      </c>
      <c r="D119" s="1064">
        <v>2201.6759999999999</v>
      </c>
      <c r="E119" s="475">
        <v>2070.692</v>
      </c>
    </row>
    <row r="120" spans="1:5" ht="12.75" customHeight="1" x14ac:dyDescent="0.25">
      <c r="A120" s="127" t="s">
        <v>391</v>
      </c>
      <c r="B120" s="462" t="s">
        <v>392</v>
      </c>
      <c r="C120" s="473" t="s">
        <v>384</v>
      </c>
      <c r="D120" s="1064">
        <v>37.5</v>
      </c>
      <c r="E120" s="475">
        <v>37.5</v>
      </c>
    </row>
    <row r="121" spans="1:5" ht="12.75" customHeight="1" x14ac:dyDescent="0.25">
      <c r="A121" s="127" t="s">
        <v>612</v>
      </c>
      <c r="B121" s="462" t="s">
        <v>260</v>
      </c>
      <c r="C121" s="473" t="s">
        <v>387</v>
      </c>
      <c r="D121" s="1064">
        <v>1164.1969999999999</v>
      </c>
      <c r="E121" s="475">
        <v>1139.31</v>
      </c>
    </row>
    <row r="122" spans="1:5" ht="12.75" customHeight="1" x14ac:dyDescent="0.25">
      <c r="A122" s="127" t="s">
        <v>395</v>
      </c>
      <c r="B122" s="462" t="s">
        <v>263</v>
      </c>
      <c r="C122" s="473" t="s">
        <v>390</v>
      </c>
      <c r="D122" s="1064"/>
      <c r="E122" s="475"/>
    </row>
    <row r="123" spans="1:5" ht="12.75" customHeight="1" x14ac:dyDescent="0.25">
      <c r="A123" s="127" t="s">
        <v>397</v>
      </c>
      <c r="B123" s="462" t="s">
        <v>266</v>
      </c>
      <c r="C123" s="473" t="s">
        <v>393</v>
      </c>
      <c r="D123" s="1064">
        <v>198.43600000000001</v>
      </c>
      <c r="E123" s="475">
        <v>188.13499999999999</v>
      </c>
    </row>
    <row r="124" spans="1:5" ht="12.75" customHeight="1" x14ac:dyDescent="0.25">
      <c r="A124" s="127" t="s">
        <v>399</v>
      </c>
      <c r="B124" s="462" t="s">
        <v>269</v>
      </c>
      <c r="C124" s="473" t="s">
        <v>394</v>
      </c>
      <c r="D124" s="1064"/>
      <c r="E124" s="475"/>
    </row>
    <row r="125" spans="1:5" ht="12.75" customHeight="1" x14ac:dyDescent="0.25">
      <c r="A125" s="127" t="s">
        <v>401</v>
      </c>
      <c r="B125" s="462" t="s">
        <v>272</v>
      </c>
      <c r="C125" s="473" t="s">
        <v>396</v>
      </c>
      <c r="D125" s="1064"/>
      <c r="E125" s="475"/>
    </row>
    <row r="126" spans="1:5" ht="12.75" customHeight="1" x14ac:dyDescent="0.25">
      <c r="A126" s="127" t="s">
        <v>403</v>
      </c>
      <c r="B126" s="462" t="s">
        <v>275</v>
      </c>
      <c r="C126" s="473" t="s">
        <v>398</v>
      </c>
      <c r="D126" s="1064">
        <v>1040.64609</v>
      </c>
      <c r="E126" s="475">
        <v>326.49279999999999</v>
      </c>
    </row>
    <row r="127" spans="1:5" x14ac:dyDescent="0.25">
      <c r="A127" s="127" t="s">
        <v>635</v>
      </c>
      <c r="B127" s="462" t="s">
        <v>277</v>
      </c>
      <c r="C127" s="473" t="s">
        <v>400</v>
      </c>
      <c r="D127" s="1064"/>
      <c r="E127" s="475"/>
    </row>
    <row r="128" spans="1:5" x14ac:dyDescent="0.25">
      <c r="A128" s="127" t="s">
        <v>640</v>
      </c>
      <c r="B128" s="462" t="s">
        <v>406</v>
      </c>
      <c r="C128" s="473" t="s">
        <v>402</v>
      </c>
      <c r="D128" s="1064"/>
      <c r="E128" s="475"/>
    </row>
    <row r="129" spans="1:5" ht="12.75" customHeight="1" x14ac:dyDescent="0.25">
      <c r="A129" s="127" t="s">
        <v>924</v>
      </c>
      <c r="B129" s="462" t="s">
        <v>408</v>
      </c>
      <c r="C129" s="473" t="s">
        <v>404</v>
      </c>
      <c r="D129" s="1064"/>
      <c r="E129" s="475"/>
    </row>
    <row r="130" spans="1:5" ht="12.75" customHeight="1" x14ac:dyDescent="0.25">
      <c r="A130" s="127" t="s">
        <v>410</v>
      </c>
      <c r="B130" s="462" t="s">
        <v>281</v>
      </c>
      <c r="C130" s="473" t="s">
        <v>405</v>
      </c>
      <c r="D130" s="1064"/>
      <c r="E130" s="475"/>
    </row>
    <row r="131" spans="1:5" ht="12.75" customHeight="1" x14ac:dyDescent="0.25">
      <c r="A131" s="127" t="s">
        <v>412</v>
      </c>
      <c r="B131" s="462" t="s">
        <v>413</v>
      </c>
      <c r="C131" s="473" t="s">
        <v>407</v>
      </c>
      <c r="D131" s="1064">
        <v>21.998439999999999</v>
      </c>
      <c r="E131" s="475">
        <v>0.5</v>
      </c>
    </row>
    <row r="132" spans="1:5" ht="12.75" customHeight="1" x14ac:dyDescent="0.25">
      <c r="A132" s="127" t="s">
        <v>897</v>
      </c>
      <c r="B132" s="462" t="s">
        <v>415</v>
      </c>
      <c r="C132" s="473" t="s">
        <v>409</v>
      </c>
      <c r="D132" s="1064"/>
      <c r="E132" s="475"/>
    </row>
    <row r="133" spans="1:5" ht="12.75" customHeight="1" x14ac:dyDescent="0.25">
      <c r="A133" s="127" t="s">
        <v>417</v>
      </c>
      <c r="B133" s="462" t="s">
        <v>418</v>
      </c>
      <c r="C133" s="473" t="s">
        <v>411</v>
      </c>
      <c r="D133" s="1064"/>
      <c r="E133" s="475"/>
    </row>
    <row r="134" spans="1:5" ht="12.75" customHeight="1" x14ac:dyDescent="0.25">
      <c r="A134" s="127" t="s">
        <v>566</v>
      </c>
      <c r="B134" s="462" t="s">
        <v>420</v>
      </c>
      <c r="C134" s="473" t="s">
        <v>414</v>
      </c>
      <c r="D134" s="1064"/>
      <c r="E134" s="475"/>
    </row>
    <row r="135" spans="1:5" ht="12.75" customHeight="1" x14ac:dyDescent="0.25">
      <c r="A135" s="127" t="s">
        <v>422</v>
      </c>
      <c r="B135" s="462" t="s">
        <v>423</v>
      </c>
      <c r="C135" s="473" t="s">
        <v>416</v>
      </c>
      <c r="D135" s="1064"/>
      <c r="E135" s="475"/>
    </row>
    <row r="136" spans="1:5" ht="12.75" customHeight="1" x14ac:dyDescent="0.25">
      <c r="A136" s="127" t="s">
        <v>425</v>
      </c>
      <c r="B136" s="462" t="s">
        <v>370</v>
      </c>
      <c r="C136" s="473" t="s">
        <v>419</v>
      </c>
      <c r="D136" s="1064">
        <v>122.69499999999999</v>
      </c>
      <c r="E136" s="475">
        <v>181.05500000000001</v>
      </c>
    </row>
    <row r="137" spans="1:5" ht="12.75" customHeight="1" x14ac:dyDescent="0.25">
      <c r="A137" s="127" t="s">
        <v>427</v>
      </c>
      <c r="B137" s="462" t="s">
        <v>428</v>
      </c>
      <c r="C137" s="473" t="s">
        <v>421</v>
      </c>
      <c r="D137" s="1064"/>
      <c r="E137" s="475"/>
    </row>
    <row r="138" spans="1:5" ht="12.75" customHeight="1" x14ac:dyDescent="0.25">
      <c r="A138" s="476" t="s">
        <v>430</v>
      </c>
      <c r="B138" s="462" t="s">
        <v>917</v>
      </c>
      <c r="C138" s="473" t="s">
        <v>424</v>
      </c>
      <c r="D138" s="1065">
        <f>SUM(D139:D140)</f>
        <v>914.95555999999999</v>
      </c>
      <c r="E138" s="239">
        <f>SUM(E139:E140)</f>
        <v>977.82248000000004</v>
      </c>
    </row>
    <row r="139" spans="1:5" ht="12.75" customHeight="1" x14ac:dyDescent="0.25">
      <c r="A139" s="127" t="s">
        <v>432</v>
      </c>
      <c r="B139" s="462" t="s">
        <v>433</v>
      </c>
      <c r="C139" s="473" t="s">
        <v>426</v>
      </c>
      <c r="D139" s="1064">
        <v>901.75555999999995</v>
      </c>
      <c r="E139" s="475">
        <v>975.09248000000002</v>
      </c>
    </row>
    <row r="140" spans="1:5" ht="12.75" customHeight="1" x14ac:dyDescent="0.25">
      <c r="A140" s="127" t="s">
        <v>434</v>
      </c>
      <c r="B140" s="462" t="s">
        <v>435</v>
      </c>
      <c r="C140" s="473" t="s">
        <v>429</v>
      </c>
      <c r="D140" s="1064">
        <v>13.2</v>
      </c>
      <c r="E140" s="475">
        <v>2.73</v>
      </c>
    </row>
    <row r="141" spans="1:5" ht="12.75" customHeight="1" x14ac:dyDescent="0.25">
      <c r="A141" s="608" t="s">
        <v>436</v>
      </c>
      <c r="B141" s="462" t="s">
        <v>918</v>
      </c>
      <c r="C141" s="473" t="s">
        <v>431</v>
      </c>
      <c r="D141" s="1073">
        <f>D93+D103</f>
        <v>44168.124650000005</v>
      </c>
      <c r="E141" s="610">
        <f>E93+E103</f>
        <v>47993.745029999998</v>
      </c>
    </row>
    <row r="142" spans="1:5" ht="12.75" customHeight="1" x14ac:dyDescent="0.25">
      <c r="A142" s="127" t="s">
        <v>965</v>
      </c>
      <c r="B142" s="462" t="s">
        <v>971</v>
      </c>
      <c r="C142" s="473" t="s">
        <v>969</v>
      </c>
      <c r="D142" s="1065">
        <f>D143</f>
        <v>6490.4033600000002</v>
      </c>
      <c r="E142" s="239">
        <f>E143</f>
        <v>6863.5277100000003</v>
      </c>
    </row>
    <row r="143" spans="1:5" ht="12.75" customHeight="1" x14ac:dyDescent="0.25">
      <c r="A143" s="127" t="s">
        <v>966</v>
      </c>
      <c r="B143" s="462" t="s">
        <v>945</v>
      </c>
      <c r="C143" s="473" t="s">
        <v>970</v>
      </c>
      <c r="D143" s="1064">
        <v>6490.4033600000002</v>
      </c>
      <c r="E143" s="475">
        <v>6863.5277100000003</v>
      </c>
    </row>
    <row r="144" spans="1:5" ht="12.75" customHeight="1" thickBot="1" x14ac:dyDescent="0.3">
      <c r="A144" s="609" t="s">
        <v>967</v>
      </c>
      <c r="B144" s="459" t="s">
        <v>972</v>
      </c>
      <c r="C144" s="460" t="s">
        <v>968</v>
      </c>
      <c r="D144" s="612">
        <f>D141+D142</f>
        <v>50658.528010000009</v>
      </c>
      <c r="E144" s="611">
        <f>E141+E142</f>
        <v>54857.27274</v>
      </c>
    </row>
    <row r="145" spans="1:5" ht="12.75" customHeight="1" x14ac:dyDescent="0.25">
      <c r="A145" s="131"/>
      <c r="B145" s="488"/>
      <c r="C145" s="488"/>
    </row>
    <row r="146" spans="1:5" ht="12.75" customHeight="1" x14ac:dyDescent="0.25">
      <c r="A146" s="131" t="s">
        <v>596</v>
      </c>
      <c r="B146" s="488"/>
      <c r="C146" s="488"/>
    </row>
    <row r="147" spans="1:5" ht="12.75" customHeight="1" x14ac:dyDescent="0.25">
      <c r="A147" s="489" t="s">
        <v>919</v>
      </c>
      <c r="B147" s="490"/>
      <c r="C147" s="490"/>
    </row>
    <row r="148" spans="1:5" x14ac:dyDescent="0.25">
      <c r="A148" s="58" t="s">
        <v>920</v>
      </c>
    </row>
    <row r="149" spans="1:5" ht="12.75" customHeight="1" x14ac:dyDescent="0.25">
      <c r="A149" s="58" t="s">
        <v>983</v>
      </c>
    </row>
    <row r="152" spans="1:5" ht="12.75" customHeight="1" x14ac:dyDescent="0.25">
      <c r="A152" s="520" t="s">
        <v>979</v>
      </c>
      <c r="D152" s="522">
        <f>D91-D144</f>
        <v>0</v>
      </c>
      <c r="E152" s="522">
        <f>E91-E144</f>
        <v>0</v>
      </c>
    </row>
    <row r="153" spans="1:5" ht="12.75" customHeight="1" x14ac:dyDescent="0.25">
      <c r="A153" s="520" t="s">
        <v>980</v>
      </c>
      <c r="E153" s="522">
        <f>E99-'2'!D81</f>
        <v>1.1482370609883219E-11</v>
      </c>
    </row>
    <row r="155" spans="1:5" s="495" customFormat="1" ht="12.75" customHeight="1" x14ac:dyDescent="0.25">
      <c r="A155" s="520"/>
      <c r="B155" s="521"/>
      <c r="C155" s="521"/>
      <c r="D155" s="613"/>
      <c r="E155" s="613"/>
    </row>
    <row r="160" spans="1:5" ht="12.75" customHeight="1" x14ac:dyDescent="0.25">
      <c r="A160" s="520"/>
      <c r="D160" s="522"/>
      <c r="E160" s="522"/>
    </row>
    <row r="163" spans="1:1" ht="12.75" customHeight="1" x14ac:dyDescent="0.25">
      <c r="A163" s="520"/>
    </row>
    <row r="164" spans="1:1" ht="12.75" customHeight="1" x14ac:dyDescent="0.25">
      <c r="A164" s="520"/>
    </row>
  </sheetData>
  <mergeCells count="6">
    <mergeCell ref="B92:C92"/>
    <mergeCell ref="A1:E1"/>
    <mergeCell ref="A2:E2"/>
    <mergeCell ref="A3:E3"/>
    <mergeCell ref="A4:E4"/>
    <mergeCell ref="B6:C6"/>
  </mergeCells>
  <pageMargins left="0.59055118110236227" right="0" top="0.39370078740157483" bottom="0.19685039370078741" header="0" footer="0"/>
  <pageSetup paperSize="9" scale="78" orientation="portrait" r:id="rId1"/>
  <headerFooter alignWithMargins="0"/>
  <rowBreaks count="1" manualBreakCount="1">
    <brk id="76" max="4"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0CA59-73EB-4550-A8D2-965DA6DB057F}">
  <sheetPr>
    <tabColor rgb="FFFFC000"/>
    <pageSetUpPr fitToPage="1"/>
  </sheetPr>
  <dimension ref="A1:W83"/>
  <sheetViews>
    <sheetView zoomScaleNormal="100" workbookViewId="0">
      <pane xSplit="7" ySplit="5" topLeftCell="H6" activePane="bottomRight" state="frozen"/>
      <selection activeCell="H37" activeCellId="1" sqref="H7:M35 H37:M56"/>
      <selection pane="topRight" activeCell="H37" activeCellId="1" sqref="H7:M35 H37:M56"/>
      <selection pane="bottomLeft" activeCell="H37" activeCellId="1" sqref="H7:M35 H37:M56"/>
      <selection pane="bottomRight" activeCell="N10" sqref="N10"/>
    </sheetView>
  </sheetViews>
  <sheetFormatPr defaultColWidth="9.140625" defaultRowHeight="15" x14ac:dyDescent="0.25"/>
  <cols>
    <col min="1" max="2" width="4.7109375" customWidth="1"/>
    <col min="3" max="3" width="14.7109375" customWidth="1"/>
    <col min="6" max="6" width="31.5703125" customWidth="1"/>
    <col min="7" max="7" width="4.7109375" customWidth="1"/>
    <col min="8" max="8" width="10.5703125" customWidth="1"/>
    <col min="9" max="9" width="10" customWidth="1"/>
    <col min="10" max="13" width="10.42578125" customWidth="1"/>
    <col min="14" max="14" width="7.42578125" customWidth="1"/>
    <col min="15" max="15" width="10.42578125" customWidth="1"/>
    <col min="16" max="16" width="10.85546875" customWidth="1"/>
    <col min="17" max="17" width="10" customWidth="1"/>
    <col min="18" max="18" width="0.85546875" customWidth="1"/>
    <col min="20" max="20" width="10.140625" bestFit="1" customWidth="1"/>
    <col min="21" max="21" width="12.42578125" customWidth="1"/>
    <col min="23" max="23" width="13.7109375" hidden="1" customWidth="1"/>
    <col min="24" max="24" width="0" hidden="1" customWidth="1"/>
  </cols>
  <sheetData>
    <row r="1" spans="1:23" ht="24" customHeight="1" x14ac:dyDescent="0.25">
      <c r="A1" s="676" t="s">
        <v>1168</v>
      </c>
      <c r="B1" s="676"/>
      <c r="D1" s="116"/>
      <c r="E1" s="116"/>
      <c r="F1" s="116"/>
      <c r="G1" s="116"/>
      <c r="U1" s="677" t="s">
        <v>476</v>
      </c>
    </row>
    <row r="2" spans="1:23" ht="3.75" customHeight="1" thickBot="1" x14ac:dyDescent="0.3">
      <c r="C2" s="116"/>
      <c r="D2" s="116"/>
      <c r="E2" s="116"/>
      <c r="K2" s="593"/>
      <c r="L2" s="593"/>
    </row>
    <row r="3" spans="1:23" ht="24.95" customHeight="1" x14ac:dyDescent="0.25">
      <c r="A3" s="1232" t="s">
        <v>448</v>
      </c>
      <c r="B3" s="1096" t="s">
        <v>448</v>
      </c>
      <c r="C3" s="1309" t="s">
        <v>1169</v>
      </c>
      <c r="D3" s="1310"/>
      <c r="E3" s="1310"/>
      <c r="F3" s="1311"/>
      <c r="G3" s="1318" t="s">
        <v>86</v>
      </c>
      <c r="H3" s="1321" t="s">
        <v>660</v>
      </c>
      <c r="I3" s="1253"/>
      <c r="J3" s="1228" t="s">
        <v>661</v>
      </c>
      <c r="K3" s="1228"/>
      <c r="L3" s="1228" t="s">
        <v>662</v>
      </c>
      <c r="M3" s="1228"/>
      <c r="N3" s="1305" t="s">
        <v>1006</v>
      </c>
      <c r="O3" s="1307" t="s">
        <v>1055</v>
      </c>
      <c r="P3" s="1259" t="s">
        <v>1031</v>
      </c>
      <c r="Q3" s="1220" t="s">
        <v>1032</v>
      </c>
      <c r="S3" s="1222" t="s">
        <v>1033</v>
      </c>
      <c r="T3" s="1303" t="s">
        <v>954</v>
      </c>
      <c r="U3" s="1299" t="s">
        <v>1133</v>
      </c>
    </row>
    <row r="4" spans="1:23" ht="27.75" customHeight="1" x14ac:dyDescent="0.25">
      <c r="A4" s="1233"/>
      <c r="B4" s="1097" t="s">
        <v>1035</v>
      </c>
      <c r="C4" s="1312"/>
      <c r="D4" s="1313"/>
      <c r="E4" s="1313"/>
      <c r="F4" s="1314"/>
      <c r="G4" s="1319"/>
      <c r="H4" s="803" t="s">
        <v>1080</v>
      </c>
      <c r="I4" s="804" t="s">
        <v>1081</v>
      </c>
      <c r="J4" s="109" t="s">
        <v>598</v>
      </c>
      <c r="K4" s="109" t="s">
        <v>603</v>
      </c>
      <c r="L4" s="109" t="s">
        <v>598</v>
      </c>
      <c r="M4" s="109" t="s">
        <v>603</v>
      </c>
      <c r="N4" s="1306"/>
      <c r="O4" s="1308"/>
      <c r="P4" s="1260"/>
      <c r="Q4" s="1221"/>
      <c r="S4" s="1223"/>
      <c r="T4" s="1304"/>
      <c r="U4" s="1300"/>
    </row>
    <row r="5" spans="1:23" ht="12.75" customHeight="1" thickBot="1" x14ac:dyDescent="0.3">
      <c r="A5" s="1234"/>
      <c r="B5" s="1098" t="s">
        <v>1036</v>
      </c>
      <c r="C5" s="1315"/>
      <c r="D5" s="1316"/>
      <c r="E5" s="1316"/>
      <c r="F5" s="1317"/>
      <c r="G5" s="1320"/>
      <c r="H5" s="691" t="s">
        <v>526</v>
      </c>
      <c r="I5" s="110" t="s">
        <v>527</v>
      </c>
      <c r="J5" s="110" t="s">
        <v>528</v>
      </c>
      <c r="K5" s="110" t="s">
        <v>529</v>
      </c>
      <c r="L5" s="110" t="s">
        <v>600</v>
      </c>
      <c r="M5" s="110" t="s">
        <v>601</v>
      </c>
      <c r="N5" s="691" t="s">
        <v>702</v>
      </c>
      <c r="O5" s="977" t="s">
        <v>715</v>
      </c>
      <c r="P5" s="110" t="s">
        <v>664</v>
      </c>
      <c r="Q5" s="901" t="s">
        <v>533</v>
      </c>
      <c r="S5" s="119" t="s">
        <v>534</v>
      </c>
      <c r="T5" s="692" t="s">
        <v>21</v>
      </c>
      <c r="U5" s="678" t="s">
        <v>570</v>
      </c>
    </row>
    <row r="6" spans="1:23" ht="10.9" customHeight="1" x14ac:dyDescent="0.25">
      <c r="A6" s="594">
        <v>1</v>
      </c>
      <c r="B6" s="1099">
        <v>5</v>
      </c>
      <c r="C6" s="1301" t="s">
        <v>602</v>
      </c>
      <c r="D6" s="1301"/>
      <c r="E6" s="1301"/>
      <c r="F6" s="1302"/>
      <c r="G6" s="807"/>
      <c r="H6" s="978">
        <f>H7+H11+H14</f>
        <v>0</v>
      </c>
      <c r="I6" s="978">
        <f t="shared" ref="I6:M6" si="0">I7+I11+I14</f>
        <v>150.89860999999999</v>
      </c>
      <c r="J6" s="978">
        <f t="shared" si="0"/>
        <v>0</v>
      </c>
      <c r="K6" s="978">
        <f t="shared" si="0"/>
        <v>0</v>
      </c>
      <c r="L6" s="978">
        <f t="shared" si="0"/>
        <v>0</v>
      </c>
      <c r="M6" s="978">
        <f t="shared" si="0"/>
        <v>150.89860999999999</v>
      </c>
      <c r="N6" s="978"/>
      <c r="O6" s="978">
        <f t="shared" ref="O6:Q6" si="1">O7+O11+O14</f>
        <v>0</v>
      </c>
      <c r="P6" s="978">
        <f t="shared" si="1"/>
        <v>-150.89860999999999</v>
      </c>
      <c r="Q6" s="979">
        <f t="shared" si="1"/>
        <v>0</v>
      </c>
      <c r="S6" s="980">
        <f t="shared" ref="S6:U6" si="2">S7+S11+S14</f>
        <v>0</v>
      </c>
      <c r="T6" s="979">
        <f t="shared" si="2"/>
        <v>150.89860999999999</v>
      </c>
      <c r="U6" s="979">
        <f t="shared" si="2"/>
        <v>0</v>
      </c>
    </row>
    <row r="7" spans="1:23" ht="10.9" customHeight="1" x14ac:dyDescent="0.25">
      <c r="A7" s="819">
        <f t="shared" ref="A7:A70" si="3">A6+1</f>
        <v>2</v>
      </c>
      <c r="B7" s="820"/>
      <c r="C7" s="1279" t="s">
        <v>1097</v>
      </c>
      <c r="D7" s="1279"/>
      <c r="E7" s="1279"/>
      <c r="F7" s="1280"/>
      <c r="G7" s="1076"/>
      <c r="H7" s="907">
        <f t="shared" ref="H7:M7" si="4">SUM(H8:H10)</f>
        <v>0</v>
      </c>
      <c r="I7" s="907">
        <f t="shared" si="4"/>
        <v>150.89860999999999</v>
      </c>
      <c r="J7" s="907">
        <f t="shared" si="4"/>
        <v>0</v>
      </c>
      <c r="K7" s="907">
        <f t="shared" si="4"/>
        <v>0</v>
      </c>
      <c r="L7" s="907">
        <f t="shared" si="4"/>
        <v>0</v>
      </c>
      <c r="M7" s="907">
        <f t="shared" si="4"/>
        <v>150.89860999999999</v>
      </c>
      <c r="N7" s="907"/>
      <c r="O7" s="907">
        <f>SUM(O8:O10)</f>
        <v>0</v>
      </c>
      <c r="P7" s="907">
        <f>SUM(P8:P10)</f>
        <v>-150.89860999999999</v>
      </c>
      <c r="Q7" s="908">
        <f>SUM(Q8:Q10)</f>
        <v>0</v>
      </c>
      <c r="S7" s="909">
        <f>SUM(S8:S10)</f>
        <v>0</v>
      </c>
      <c r="T7" s="908">
        <f>SUM(T8:T10)</f>
        <v>150.89860999999999</v>
      </c>
      <c r="U7" s="921">
        <f>SUM(U8:U10)</f>
        <v>0</v>
      </c>
    </row>
    <row r="8" spans="1:23" ht="10.9" customHeight="1" x14ac:dyDescent="0.25">
      <c r="A8" s="981">
        <f t="shared" si="3"/>
        <v>3</v>
      </c>
      <c r="B8" s="1100"/>
      <c r="C8" s="811" t="s">
        <v>929</v>
      </c>
      <c r="D8" s="983"/>
      <c r="E8" s="984"/>
      <c r="F8" s="985"/>
      <c r="G8" s="808"/>
      <c r="H8" s="1101"/>
      <c r="I8" s="1101"/>
      <c r="J8" s="986"/>
      <c r="K8" s="986"/>
      <c r="L8" s="365">
        <f t="shared" ref="L8:M10" si="5">H8+J8</f>
        <v>0</v>
      </c>
      <c r="M8" s="365">
        <f t="shared" si="5"/>
        <v>0</v>
      </c>
      <c r="N8" s="987"/>
      <c r="O8" s="986"/>
      <c r="P8" s="365">
        <f>L8-M8</f>
        <v>0</v>
      </c>
      <c r="Q8" s="832"/>
      <c r="S8" s="988"/>
      <c r="T8" s="366">
        <f>M8+S8</f>
        <v>0</v>
      </c>
      <c r="U8" s="832"/>
    </row>
    <row r="9" spans="1:23" ht="10.9" customHeight="1" x14ac:dyDescent="0.25">
      <c r="A9" s="981">
        <f t="shared" si="3"/>
        <v>4</v>
      </c>
      <c r="B9" s="1100"/>
      <c r="C9" s="806" t="s">
        <v>930</v>
      </c>
      <c r="D9" s="989"/>
      <c r="E9" s="984"/>
      <c r="F9" s="985"/>
      <c r="G9" s="808"/>
      <c r="H9" s="1101"/>
      <c r="I9" s="1101">
        <v>150.89860999999999</v>
      </c>
      <c r="J9" s="986"/>
      <c r="K9" s="986"/>
      <c r="L9" s="365">
        <f t="shared" si="5"/>
        <v>0</v>
      </c>
      <c r="M9" s="365">
        <f t="shared" si="5"/>
        <v>150.89860999999999</v>
      </c>
      <c r="N9" s="987">
        <v>73</v>
      </c>
      <c r="O9" s="986"/>
      <c r="P9" s="365">
        <f>L9-M9</f>
        <v>-150.89860999999999</v>
      </c>
      <c r="Q9" s="832"/>
      <c r="S9" s="988"/>
      <c r="T9" s="366">
        <f>M9+S9</f>
        <v>150.89860999999999</v>
      </c>
      <c r="U9" s="832"/>
    </row>
    <row r="10" spans="1:23" ht="10.9" customHeight="1" x14ac:dyDescent="0.25">
      <c r="A10" s="981">
        <f t="shared" si="3"/>
        <v>5</v>
      </c>
      <c r="B10" s="1100"/>
      <c r="C10" s="806" t="s">
        <v>1098</v>
      </c>
      <c r="D10" s="989"/>
      <c r="E10" s="990"/>
      <c r="F10" s="991"/>
      <c r="G10" s="808"/>
      <c r="H10" s="1101"/>
      <c r="I10" s="1101"/>
      <c r="J10" s="986"/>
      <c r="K10" s="986"/>
      <c r="L10" s="264">
        <f t="shared" si="5"/>
        <v>0</v>
      </c>
      <c r="M10" s="264">
        <f t="shared" si="5"/>
        <v>0</v>
      </c>
      <c r="N10" s="913"/>
      <c r="O10" s="986"/>
      <c r="P10" s="264">
        <f>L10-M10</f>
        <v>0</v>
      </c>
      <c r="Q10" s="832"/>
      <c r="S10" s="988"/>
      <c r="T10" s="265">
        <f>M10+S10</f>
        <v>0</v>
      </c>
      <c r="U10" s="832"/>
    </row>
    <row r="11" spans="1:23" ht="10.9" customHeight="1" x14ac:dyDescent="0.25">
      <c r="A11" s="819">
        <f t="shared" si="3"/>
        <v>6</v>
      </c>
      <c r="B11" s="820"/>
      <c r="C11" s="1279" t="s">
        <v>1134</v>
      </c>
      <c r="D11" s="1279"/>
      <c r="E11" s="1279"/>
      <c r="F11" s="1280"/>
      <c r="G11" s="1076"/>
      <c r="H11" s="863">
        <f>SUM(H12:H13)</f>
        <v>0</v>
      </c>
      <c r="I11" s="907">
        <f t="shared" ref="I11:M11" si="6">SUM(I12:I13)</f>
        <v>0</v>
      </c>
      <c r="J11" s="907">
        <f t="shared" si="6"/>
        <v>0</v>
      </c>
      <c r="K11" s="907">
        <f t="shared" si="6"/>
        <v>0</v>
      </c>
      <c r="L11" s="907">
        <f t="shared" si="6"/>
        <v>0</v>
      </c>
      <c r="M11" s="907">
        <f t="shared" si="6"/>
        <v>0</v>
      </c>
      <c r="N11" s="907"/>
      <c r="O11" s="907">
        <f t="shared" ref="O11:Q11" si="7">SUM(O12:O13)</f>
        <v>0</v>
      </c>
      <c r="P11" s="907">
        <f t="shared" si="7"/>
        <v>0</v>
      </c>
      <c r="Q11" s="908">
        <f t="shared" si="7"/>
        <v>0</v>
      </c>
      <c r="S11" s="909">
        <f t="shared" ref="S11:U11" si="8">SUM(S12:S13)</f>
        <v>0</v>
      </c>
      <c r="T11" s="908">
        <f t="shared" si="8"/>
        <v>0</v>
      </c>
      <c r="U11" s="921">
        <f t="shared" si="8"/>
        <v>0</v>
      </c>
    </row>
    <row r="12" spans="1:23" ht="10.9" hidden="1" customHeight="1" x14ac:dyDescent="0.25">
      <c r="A12" s="1102"/>
      <c r="B12" s="1103"/>
      <c r="C12" s="1104" t="s">
        <v>1135</v>
      </c>
      <c r="D12" s="1105"/>
      <c r="E12" s="1106"/>
      <c r="F12" s="1107"/>
      <c r="G12" s="1108"/>
      <c r="H12" s="1109"/>
      <c r="I12" s="1109"/>
      <c r="J12" s="1109"/>
      <c r="K12" s="1109"/>
      <c r="L12" s="1110">
        <f t="shared" ref="L12:M13" si="9">H12+J12</f>
        <v>0</v>
      </c>
      <c r="M12" s="1110">
        <f t="shared" si="9"/>
        <v>0</v>
      </c>
      <c r="N12" s="1111"/>
      <c r="O12" s="1109"/>
      <c r="P12" s="1110">
        <f t="shared" ref="P12:P13" si="10">L12-M12</f>
        <v>0</v>
      </c>
      <c r="Q12" s="1112"/>
      <c r="S12" s="1113"/>
      <c r="T12" s="1114">
        <f t="shared" ref="T12:T13" si="11">M12+S12</f>
        <v>0</v>
      </c>
      <c r="U12" s="1112"/>
      <c r="W12" t="s">
        <v>1170</v>
      </c>
    </row>
    <row r="13" spans="1:23" ht="10.9" customHeight="1" x14ac:dyDescent="0.25">
      <c r="A13" s="981">
        <f>A11+1</f>
        <v>7</v>
      </c>
      <c r="B13" s="1100"/>
      <c r="C13" s="806" t="s">
        <v>1136</v>
      </c>
      <c r="D13" s="989"/>
      <c r="E13" s="984"/>
      <c r="F13" s="985"/>
      <c r="G13" s="808"/>
      <c r="H13" s="986"/>
      <c r="I13" s="986"/>
      <c r="J13" s="986"/>
      <c r="K13" s="986"/>
      <c r="L13" s="365">
        <f t="shared" si="9"/>
        <v>0</v>
      </c>
      <c r="M13" s="365">
        <f t="shared" si="9"/>
        <v>0</v>
      </c>
      <c r="N13" s="987"/>
      <c r="O13" s="986"/>
      <c r="P13" s="365">
        <f t="shared" si="10"/>
        <v>0</v>
      </c>
      <c r="Q13" s="832"/>
      <c r="S13" s="988"/>
      <c r="T13" s="265">
        <f t="shared" si="11"/>
        <v>0</v>
      </c>
      <c r="U13" s="832"/>
    </row>
    <row r="14" spans="1:23" ht="10.9" customHeight="1" x14ac:dyDescent="0.25">
      <c r="A14" s="819">
        <f t="shared" si="3"/>
        <v>8</v>
      </c>
      <c r="B14" s="820"/>
      <c r="C14" s="1279" t="s">
        <v>1171</v>
      </c>
      <c r="D14" s="1279"/>
      <c r="E14" s="1279"/>
      <c r="F14" s="1280"/>
      <c r="G14" s="1076"/>
      <c r="H14" s="907">
        <f t="shared" ref="H14:M14" si="12">SUM(H15:H17)</f>
        <v>0</v>
      </c>
      <c r="I14" s="907">
        <f t="shared" si="12"/>
        <v>0</v>
      </c>
      <c r="J14" s="907">
        <f t="shared" si="12"/>
        <v>0</v>
      </c>
      <c r="K14" s="907">
        <f t="shared" si="12"/>
        <v>0</v>
      </c>
      <c r="L14" s="907">
        <f t="shared" si="12"/>
        <v>0</v>
      </c>
      <c r="M14" s="907">
        <f t="shared" si="12"/>
        <v>0</v>
      </c>
      <c r="N14" s="907"/>
      <c r="O14" s="907">
        <f>SUM(O15:O17)</f>
        <v>0</v>
      </c>
      <c r="P14" s="907">
        <f>SUM(P15:P17)</f>
        <v>0</v>
      </c>
      <c r="Q14" s="908">
        <f>SUM(Q15:Q17)</f>
        <v>0</v>
      </c>
      <c r="S14" s="909">
        <f>SUM(S15:S17)</f>
        <v>0</v>
      </c>
      <c r="T14" s="908">
        <f>SUM(T15:T17)</f>
        <v>0</v>
      </c>
      <c r="U14" s="921">
        <f>SUM(U15:U17)</f>
        <v>0</v>
      </c>
    </row>
    <row r="15" spans="1:23" s="54" customFormat="1" ht="10.5" customHeight="1" x14ac:dyDescent="0.25">
      <c r="A15" s="1005">
        <f>A14+1</f>
        <v>9</v>
      </c>
      <c r="B15" s="1006"/>
      <c r="C15" s="1115" t="s">
        <v>1172</v>
      </c>
      <c r="D15" s="1003"/>
      <c r="E15" s="1004"/>
      <c r="F15" s="996"/>
      <c r="G15" s="808"/>
      <c r="H15" s="1101"/>
      <c r="I15" s="1101"/>
      <c r="J15" s="986"/>
      <c r="K15" s="986"/>
      <c r="L15" s="365">
        <f t="shared" ref="L15:M17" si="13">H15+J15</f>
        <v>0</v>
      </c>
      <c r="M15" s="365">
        <f t="shared" si="13"/>
        <v>0</v>
      </c>
      <c r="N15" s="1116"/>
      <c r="O15" s="986"/>
      <c r="P15" s="365">
        <f t="shared" ref="P15:P17" si="14">L15-M15</f>
        <v>0</v>
      </c>
      <c r="Q15" s="832"/>
      <c r="S15" s="988"/>
      <c r="T15" s="265">
        <f t="shared" ref="T15:T17" si="15">M15+S15</f>
        <v>0</v>
      </c>
      <c r="U15" s="832"/>
    </row>
    <row r="16" spans="1:23" s="54" customFormat="1" ht="10.9" customHeight="1" x14ac:dyDescent="0.25">
      <c r="A16" s="1005">
        <f>A15+1</f>
        <v>10</v>
      </c>
      <c r="B16" s="1006"/>
      <c r="C16" s="1115" t="s">
        <v>1173</v>
      </c>
      <c r="D16" s="1003"/>
      <c r="E16" s="1004"/>
      <c r="F16" s="996"/>
      <c r="G16" s="808"/>
      <c r="H16" s="1101"/>
      <c r="I16" s="1101"/>
      <c r="J16" s="986"/>
      <c r="K16" s="986"/>
      <c r="L16" s="365">
        <f t="shared" si="13"/>
        <v>0</v>
      </c>
      <c r="M16" s="365">
        <f t="shared" si="13"/>
        <v>0</v>
      </c>
      <c r="N16" s="1116"/>
      <c r="O16" s="986"/>
      <c r="P16" s="365">
        <f t="shared" si="14"/>
        <v>0</v>
      </c>
      <c r="Q16" s="832"/>
      <c r="S16" s="988"/>
      <c r="T16" s="265">
        <f t="shared" si="15"/>
        <v>0</v>
      </c>
      <c r="U16" s="832"/>
    </row>
    <row r="17" spans="1:23" s="54" customFormat="1" ht="10.9" customHeight="1" x14ac:dyDescent="0.25">
      <c r="A17" s="1005">
        <f>A16+1</f>
        <v>11</v>
      </c>
      <c r="B17" s="1006"/>
      <c r="C17" s="1115" t="s">
        <v>1174</v>
      </c>
      <c r="D17" s="1003"/>
      <c r="E17" s="1004"/>
      <c r="F17" s="996"/>
      <c r="G17" s="808"/>
      <c r="H17" s="1117"/>
      <c r="I17" s="1117"/>
      <c r="J17" s="913"/>
      <c r="K17" s="913"/>
      <c r="L17" s="264">
        <f t="shared" si="13"/>
        <v>0</v>
      </c>
      <c r="M17" s="264">
        <f t="shared" si="13"/>
        <v>0</v>
      </c>
      <c r="N17" s="913"/>
      <c r="O17" s="913"/>
      <c r="P17" s="264">
        <f t="shared" si="14"/>
        <v>0</v>
      </c>
      <c r="Q17" s="829"/>
      <c r="S17" s="914"/>
      <c r="T17" s="265">
        <f t="shared" si="15"/>
        <v>0</v>
      </c>
      <c r="U17" s="1015"/>
    </row>
    <row r="18" spans="1:23" ht="10.9" customHeight="1" x14ac:dyDescent="0.25">
      <c r="A18" s="805">
        <f>A17+1</f>
        <v>12</v>
      </c>
      <c r="B18" s="1118">
        <v>6</v>
      </c>
      <c r="C18" s="1294" t="s">
        <v>1059</v>
      </c>
      <c r="D18" s="1294"/>
      <c r="E18" s="1294"/>
      <c r="F18" s="1295"/>
      <c r="G18" s="817" t="s">
        <v>587</v>
      </c>
      <c r="H18" s="679">
        <f>SUM(H19,H23,H27)</f>
        <v>1398.10645</v>
      </c>
      <c r="I18" s="679">
        <f t="shared" ref="I18:M18" si="16">SUM(I19,I23,I27)</f>
        <v>1647.65245</v>
      </c>
      <c r="J18" s="679">
        <f t="shared" si="16"/>
        <v>0</v>
      </c>
      <c r="K18" s="679">
        <f t="shared" si="16"/>
        <v>0</v>
      </c>
      <c r="L18" s="679">
        <f t="shared" si="16"/>
        <v>1398.10645</v>
      </c>
      <c r="M18" s="679">
        <f t="shared" si="16"/>
        <v>1647.65245</v>
      </c>
      <c r="N18" s="679"/>
      <c r="O18" s="679">
        <f t="shared" ref="O18:Q18" si="17">SUM(O19,O23,O27)</f>
        <v>0</v>
      </c>
      <c r="P18" s="679">
        <f t="shared" si="17"/>
        <v>-249.54600000000005</v>
      </c>
      <c r="Q18" s="682">
        <f t="shared" si="17"/>
        <v>0</v>
      </c>
      <c r="S18" s="683">
        <f t="shared" ref="S18:U18" si="18">SUM(S19,S23,S27)</f>
        <v>365.03750000000002</v>
      </c>
      <c r="T18" s="682">
        <f t="shared" si="18"/>
        <v>2012.68995</v>
      </c>
      <c r="U18" s="682">
        <f t="shared" si="18"/>
        <v>0</v>
      </c>
    </row>
    <row r="19" spans="1:23" ht="10.9" customHeight="1" x14ac:dyDescent="0.25">
      <c r="A19" s="819">
        <f t="shared" si="3"/>
        <v>13</v>
      </c>
      <c r="B19" s="820"/>
      <c r="C19" s="1279" t="s">
        <v>1097</v>
      </c>
      <c r="D19" s="1279"/>
      <c r="E19" s="1279"/>
      <c r="F19" s="1280"/>
      <c r="G19" s="809" t="s">
        <v>587</v>
      </c>
      <c r="H19" s="907">
        <f t="shared" ref="H19:M19" si="19">SUM(H20:H22)</f>
        <v>0</v>
      </c>
      <c r="I19" s="907">
        <f t="shared" si="19"/>
        <v>0</v>
      </c>
      <c r="J19" s="907">
        <f t="shared" si="19"/>
        <v>0</v>
      </c>
      <c r="K19" s="907">
        <f t="shared" si="19"/>
        <v>0</v>
      </c>
      <c r="L19" s="907">
        <f t="shared" si="19"/>
        <v>0</v>
      </c>
      <c r="M19" s="907">
        <f t="shared" si="19"/>
        <v>0</v>
      </c>
      <c r="N19" s="907"/>
      <c r="O19" s="907">
        <f>SUM(O20:O22)</f>
        <v>0</v>
      </c>
      <c r="P19" s="907">
        <f>SUM(P20:P22)</f>
        <v>0</v>
      </c>
      <c r="Q19" s="908">
        <f>SUM(Q20:Q22)</f>
        <v>0</v>
      </c>
      <c r="S19" s="909">
        <f>SUM(S20:S22)</f>
        <v>0</v>
      </c>
      <c r="T19" s="908">
        <f>SUM(T20:T22)</f>
        <v>0</v>
      </c>
      <c r="U19" s="921">
        <f>SUM(U20:U22)</f>
        <v>0</v>
      </c>
    </row>
    <row r="20" spans="1:23" ht="10.9" customHeight="1" x14ac:dyDescent="0.25">
      <c r="A20" s="117">
        <f t="shared" si="3"/>
        <v>14</v>
      </c>
      <c r="B20" s="1119"/>
      <c r="C20" s="806" t="s">
        <v>929</v>
      </c>
      <c r="D20" s="983"/>
      <c r="E20" s="984"/>
      <c r="F20" s="985"/>
      <c r="G20" s="808" t="s">
        <v>587</v>
      </c>
      <c r="H20" s="1101"/>
      <c r="I20" s="1101"/>
      <c r="J20" s="986"/>
      <c r="K20" s="986"/>
      <c r="L20" s="365">
        <f t="shared" ref="L20:M22" si="20">H20+J20</f>
        <v>0</v>
      </c>
      <c r="M20" s="365">
        <f t="shared" si="20"/>
        <v>0</v>
      </c>
      <c r="N20" s="987"/>
      <c r="O20" s="986"/>
      <c r="P20" s="365">
        <f>L20-M20</f>
        <v>0</v>
      </c>
      <c r="Q20" s="832"/>
      <c r="R20">
        <v>0</v>
      </c>
      <c r="S20" s="988"/>
      <c r="T20" s="366">
        <f>M20+S20</f>
        <v>0</v>
      </c>
      <c r="U20" s="832"/>
      <c r="W20" s="1120"/>
    </row>
    <row r="21" spans="1:23" ht="10.9" customHeight="1" x14ac:dyDescent="0.25">
      <c r="A21" s="117">
        <f t="shared" si="3"/>
        <v>15</v>
      </c>
      <c r="B21" s="1119"/>
      <c r="C21" s="806" t="s">
        <v>930</v>
      </c>
      <c r="D21" s="989"/>
      <c r="E21" s="984"/>
      <c r="F21" s="985"/>
      <c r="G21" s="808" t="s">
        <v>587</v>
      </c>
      <c r="H21" s="1101"/>
      <c r="I21" s="1101"/>
      <c r="J21" s="986"/>
      <c r="K21" s="986"/>
      <c r="L21" s="365">
        <f t="shared" si="20"/>
        <v>0</v>
      </c>
      <c r="M21" s="365">
        <f t="shared" si="20"/>
        <v>0</v>
      </c>
      <c r="N21" s="987"/>
      <c r="O21" s="986"/>
      <c r="P21" s="365">
        <f>L21-M21</f>
        <v>0</v>
      </c>
      <c r="Q21" s="832"/>
      <c r="R21">
        <v>0</v>
      </c>
      <c r="S21" s="988"/>
      <c r="T21" s="366">
        <f>M21+S21</f>
        <v>0</v>
      </c>
      <c r="U21" s="832"/>
    </row>
    <row r="22" spans="1:23" ht="10.9" hidden="1" customHeight="1" x14ac:dyDescent="0.25">
      <c r="A22" s="117"/>
      <c r="B22" s="1119"/>
      <c r="C22" s="806" t="s">
        <v>1098</v>
      </c>
      <c r="D22" s="989"/>
      <c r="E22" s="990"/>
      <c r="F22" s="991"/>
      <c r="G22" s="808" t="s">
        <v>587</v>
      </c>
      <c r="H22" s="1101"/>
      <c r="I22" s="1101"/>
      <c r="J22" s="986"/>
      <c r="K22" s="986"/>
      <c r="L22" s="264">
        <f t="shared" si="20"/>
        <v>0</v>
      </c>
      <c r="M22" s="264">
        <f t="shared" si="20"/>
        <v>0</v>
      </c>
      <c r="N22" s="913"/>
      <c r="O22" s="986"/>
      <c r="P22" s="264">
        <f>L22-M22</f>
        <v>0</v>
      </c>
      <c r="Q22" s="832"/>
      <c r="R22">
        <v>0</v>
      </c>
      <c r="S22" s="988"/>
      <c r="T22" s="265">
        <f>M22+S22</f>
        <v>0</v>
      </c>
      <c r="U22" s="832"/>
    </row>
    <row r="23" spans="1:23" ht="10.9" customHeight="1" x14ac:dyDescent="0.25">
      <c r="A23" s="819">
        <f>A21+1</f>
        <v>16</v>
      </c>
      <c r="B23" s="820"/>
      <c r="C23" s="1279" t="s">
        <v>1134</v>
      </c>
      <c r="D23" s="1279"/>
      <c r="E23" s="1279"/>
      <c r="F23" s="1280"/>
      <c r="G23" s="809" t="s">
        <v>587</v>
      </c>
      <c r="H23" s="863">
        <f>SUM(H24:H25)</f>
        <v>1398.10645</v>
      </c>
      <c r="I23" s="907">
        <f t="shared" ref="I23:M23" si="21">SUM(I24:I25)</f>
        <v>1647.65245</v>
      </c>
      <c r="J23" s="907">
        <f t="shared" si="21"/>
        <v>0</v>
      </c>
      <c r="K23" s="907">
        <f t="shared" si="21"/>
        <v>0</v>
      </c>
      <c r="L23" s="907">
        <f t="shared" si="21"/>
        <v>1398.10645</v>
      </c>
      <c r="M23" s="907">
        <f t="shared" si="21"/>
        <v>1647.65245</v>
      </c>
      <c r="N23" s="907"/>
      <c r="O23" s="907">
        <f t="shared" ref="O23:Q23" si="22">SUM(O24:O25)</f>
        <v>0</v>
      </c>
      <c r="P23" s="907">
        <f t="shared" si="22"/>
        <v>-249.54600000000005</v>
      </c>
      <c r="Q23" s="908">
        <f t="shared" si="22"/>
        <v>0</v>
      </c>
      <c r="S23" s="909">
        <f t="shared" ref="S23:U23" si="23">SUM(S24:S25)</f>
        <v>365.03750000000002</v>
      </c>
      <c r="T23" s="908">
        <f t="shared" si="23"/>
        <v>2012.68995</v>
      </c>
      <c r="U23" s="921">
        <f t="shared" si="23"/>
        <v>0</v>
      </c>
    </row>
    <row r="24" spans="1:23" ht="10.9" customHeight="1" x14ac:dyDescent="0.25">
      <c r="A24" s="981">
        <f t="shared" ref="A24:A28" si="24">A23+1</f>
        <v>17</v>
      </c>
      <c r="B24" s="1100"/>
      <c r="C24" s="806" t="s">
        <v>1135</v>
      </c>
      <c r="D24" s="1003"/>
      <c r="E24" s="1004"/>
      <c r="F24" s="996"/>
      <c r="G24" s="808" t="s">
        <v>587</v>
      </c>
      <c r="H24" s="986">
        <v>1398.10645</v>
      </c>
      <c r="I24" s="986">
        <v>1647.65245</v>
      </c>
      <c r="J24" s="986"/>
      <c r="K24" s="986"/>
      <c r="L24" s="365">
        <f t="shared" ref="L24:M26" si="25">H24+J24</f>
        <v>1398.10645</v>
      </c>
      <c r="M24" s="365">
        <f t="shared" si="25"/>
        <v>1647.65245</v>
      </c>
      <c r="N24" s="987">
        <v>69.7</v>
      </c>
      <c r="O24" s="986"/>
      <c r="P24" s="365">
        <f>L24-M24</f>
        <v>-249.54600000000005</v>
      </c>
      <c r="Q24" s="832"/>
      <c r="S24" s="988">
        <v>365.03750000000002</v>
      </c>
      <c r="T24" s="265">
        <f>M24+S24</f>
        <v>2012.68995</v>
      </c>
      <c r="U24" s="832"/>
    </row>
    <row r="25" spans="1:23" ht="10.9" hidden="1" customHeight="1" x14ac:dyDescent="0.25">
      <c r="A25" s="1102"/>
      <c r="B25" s="1103"/>
      <c r="C25" s="1104" t="s">
        <v>1138</v>
      </c>
      <c r="D25" s="1105"/>
      <c r="E25" s="1106"/>
      <c r="F25" s="1107"/>
      <c r="G25" s="1108" t="s">
        <v>587</v>
      </c>
      <c r="H25" s="1109"/>
      <c r="I25" s="1109"/>
      <c r="J25" s="1109"/>
      <c r="K25" s="1109"/>
      <c r="L25" s="1110">
        <f t="shared" si="25"/>
        <v>0</v>
      </c>
      <c r="M25" s="1110">
        <f t="shared" si="25"/>
        <v>0</v>
      </c>
      <c r="N25" s="1111"/>
      <c r="O25" s="1109"/>
      <c r="P25" s="1110">
        <f>L25-M25</f>
        <v>0</v>
      </c>
      <c r="Q25" s="1112"/>
      <c r="S25" s="1113"/>
      <c r="T25" s="1114">
        <f>M25+S25</f>
        <v>0</v>
      </c>
      <c r="U25" s="1112"/>
      <c r="W25" t="s">
        <v>1170</v>
      </c>
    </row>
    <row r="26" spans="1:23" ht="10.9" hidden="1" customHeight="1" x14ac:dyDescent="0.25">
      <c r="A26" s="819"/>
      <c r="B26" s="820"/>
      <c r="C26" s="1279"/>
      <c r="D26" s="1279"/>
      <c r="E26" s="1279"/>
      <c r="F26" s="1280"/>
      <c r="G26" s="809"/>
      <c r="H26" s="863"/>
      <c r="I26" s="907"/>
      <c r="J26" s="907"/>
      <c r="K26" s="907"/>
      <c r="L26" s="907">
        <f t="shared" si="25"/>
        <v>0</v>
      </c>
      <c r="M26" s="907">
        <f t="shared" si="25"/>
        <v>0</v>
      </c>
      <c r="N26" s="907"/>
      <c r="O26" s="907"/>
      <c r="P26" s="907">
        <f>L26-M26</f>
        <v>0</v>
      </c>
      <c r="Q26" s="908"/>
      <c r="S26" s="909"/>
      <c r="T26" s="908">
        <f>M26+S26</f>
        <v>0</v>
      </c>
      <c r="U26" s="921"/>
    </row>
    <row r="27" spans="1:23" ht="10.9" customHeight="1" x14ac:dyDescent="0.25">
      <c r="A27" s="819">
        <f>A24+1</f>
        <v>18</v>
      </c>
      <c r="B27" s="820"/>
      <c r="C27" s="1279" t="s">
        <v>1171</v>
      </c>
      <c r="D27" s="1279"/>
      <c r="E27" s="1279"/>
      <c r="F27" s="1280"/>
      <c r="G27" s="862" t="s">
        <v>587</v>
      </c>
      <c r="H27" s="863">
        <f>SUM(H28:H29)</f>
        <v>0</v>
      </c>
      <c r="I27" s="907">
        <f t="shared" ref="I27:M27" si="26">SUM(I28:I29)</f>
        <v>0</v>
      </c>
      <c r="J27" s="907">
        <f t="shared" si="26"/>
        <v>0</v>
      </c>
      <c r="K27" s="907">
        <f t="shared" si="26"/>
        <v>0</v>
      </c>
      <c r="L27" s="907">
        <f t="shared" si="26"/>
        <v>0</v>
      </c>
      <c r="M27" s="907">
        <f t="shared" si="26"/>
        <v>0</v>
      </c>
      <c r="N27" s="907"/>
      <c r="O27" s="907">
        <f t="shared" ref="O27:Q27" si="27">SUM(O28:O29)</f>
        <v>0</v>
      </c>
      <c r="P27" s="907">
        <f t="shared" si="27"/>
        <v>0</v>
      </c>
      <c r="Q27" s="908">
        <f t="shared" si="27"/>
        <v>0</v>
      </c>
      <c r="S27" s="909">
        <f t="shared" ref="S27:U27" si="28">SUM(S28:S29)</f>
        <v>0</v>
      </c>
      <c r="T27" s="908">
        <f t="shared" si="28"/>
        <v>0</v>
      </c>
      <c r="U27" s="921">
        <f t="shared" si="28"/>
        <v>0</v>
      </c>
    </row>
    <row r="28" spans="1:23" ht="10.9" customHeight="1" x14ac:dyDescent="0.25">
      <c r="A28" s="1007">
        <f t="shared" si="24"/>
        <v>19</v>
      </c>
      <c r="B28" s="1006"/>
      <c r="C28" s="1003" t="s">
        <v>1175</v>
      </c>
      <c r="D28" s="1003"/>
      <c r="E28" s="1004"/>
      <c r="F28" s="996"/>
      <c r="G28" s="808" t="s">
        <v>587</v>
      </c>
      <c r="H28" s="1008"/>
      <c r="I28" s="1008"/>
      <c r="J28" s="1008"/>
      <c r="K28" s="1008"/>
      <c r="L28" s="264">
        <f t="shared" ref="L28:M29" si="29">H28+J28</f>
        <v>0</v>
      </c>
      <c r="M28" s="264">
        <f t="shared" si="29"/>
        <v>0</v>
      </c>
      <c r="N28" s="962"/>
      <c r="O28" s="1009"/>
      <c r="P28" s="264">
        <f t="shared" ref="P28:P29" si="30">L28-M28</f>
        <v>0</v>
      </c>
      <c r="Q28" s="1010"/>
      <c r="S28" s="1011"/>
      <c r="T28" s="265">
        <f t="shared" ref="T28:T29" si="31">M28+S28</f>
        <v>0</v>
      </c>
      <c r="U28" s="1010"/>
      <c r="W28" s="1121" t="s">
        <v>1176</v>
      </c>
    </row>
    <row r="29" spans="1:23" ht="10.9" hidden="1" customHeight="1" x14ac:dyDescent="0.25">
      <c r="A29" s="1012"/>
      <c r="B29" s="1006"/>
      <c r="C29" s="1122" t="s">
        <v>1177</v>
      </c>
      <c r="D29" s="1123"/>
      <c r="E29" s="1124"/>
      <c r="F29" s="1125"/>
      <c r="G29" s="808" t="s">
        <v>587</v>
      </c>
      <c r="H29" s="1008"/>
      <c r="I29" s="1009"/>
      <c r="J29" s="1009"/>
      <c r="K29" s="1009"/>
      <c r="L29" s="264">
        <f t="shared" si="29"/>
        <v>0</v>
      </c>
      <c r="M29" s="264">
        <f t="shared" si="29"/>
        <v>0</v>
      </c>
      <c r="N29" s="962"/>
      <c r="O29" s="1009"/>
      <c r="P29" s="264">
        <f t="shared" si="30"/>
        <v>0</v>
      </c>
      <c r="Q29" s="1010"/>
      <c r="S29" s="1011"/>
      <c r="T29" s="265">
        <f t="shared" si="31"/>
        <v>0</v>
      </c>
      <c r="U29" s="1010"/>
      <c r="W29" t="s">
        <v>1178</v>
      </c>
    </row>
    <row r="30" spans="1:23" ht="10.9" customHeight="1" x14ac:dyDescent="0.25">
      <c r="A30" s="805">
        <f>A28+1</f>
        <v>20</v>
      </c>
      <c r="B30" s="1118">
        <v>15</v>
      </c>
      <c r="C30" s="1294" t="s">
        <v>1179</v>
      </c>
      <c r="D30" s="1294"/>
      <c r="E30" s="1294"/>
      <c r="F30" s="1295"/>
      <c r="G30" s="810"/>
      <c r="H30" s="679">
        <f>SUM(H31,H34,H37,H39,H41,H43,H45,H47)</f>
        <v>0</v>
      </c>
      <c r="I30" s="679">
        <f t="shared" ref="I30:M30" si="32">SUM(I31,I34,I37,I39,I41,I43,I45,I47)</f>
        <v>0</v>
      </c>
      <c r="J30" s="679">
        <f t="shared" si="32"/>
        <v>0</v>
      </c>
      <c r="K30" s="679">
        <f t="shared" si="32"/>
        <v>0</v>
      </c>
      <c r="L30" s="822">
        <f t="shared" si="32"/>
        <v>0</v>
      </c>
      <c r="M30" s="679">
        <f t="shared" si="32"/>
        <v>0</v>
      </c>
      <c r="N30" s="681"/>
      <c r="O30" s="679">
        <f t="shared" ref="O30:Q30" si="33">SUM(O31,O34,O37,O39,O41,O43,O45,O47)</f>
        <v>0</v>
      </c>
      <c r="P30" s="679">
        <f t="shared" si="33"/>
        <v>0</v>
      </c>
      <c r="Q30" s="682">
        <f t="shared" si="33"/>
        <v>0</v>
      </c>
      <c r="S30" s="683">
        <f t="shared" ref="S30:U30" si="34">SUM(S31,S34,S37,S39,S41,S43,S45,S47)</f>
        <v>0</v>
      </c>
      <c r="T30" s="682">
        <f t="shared" si="34"/>
        <v>0</v>
      </c>
      <c r="U30" s="682">
        <f t="shared" si="34"/>
        <v>0</v>
      </c>
    </row>
    <row r="31" spans="1:23" ht="10.9" customHeight="1" x14ac:dyDescent="0.25">
      <c r="A31" s="819">
        <f t="shared" si="3"/>
        <v>21</v>
      </c>
      <c r="B31" s="820"/>
      <c r="C31" s="1279" t="s">
        <v>1034</v>
      </c>
      <c r="D31" s="1279"/>
      <c r="E31" s="1279"/>
      <c r="F31" s="1280"/>
      <c r="G31" s="809"/>
      <c r="H31" s="906">
        <f t="shared" ref="H31:M31" si="35">SUM(H32:H33)</f>
        <v>0</v>
      </c>
      <c r="I31" s="907">
        <f t="shared" si="35"/>
        <v>0</v>
      </c>
      <c r="J31" s="907">
        <f t="shared" si="35"/>
        <v>0</v>
      </c>
      <c r="K31" s="907">
        <f t="shared" si="35"/>
        <v>0</v>
      </c>
      <c r="L31" s="907">
        <f t="shared" si="35"/>
        <v>0</v>
      </c>
      <c r="M31" s="907">
        <f t="shared" si="35"/>
        <v>0</v>
      </c>
      <c r="N31" s="907"/>
      <c r="O31" s="907">
        <f>SUM(O32:O33)</f>
        <v>0</v>
      </c>
      <c r="P31" s="907">
        <f>SUM(P32:P33)</f>
        <v>0</v>
      </c>
      <c r="Q31" s="908">
        <f>SUM(Q32:Q33)</f>
        <v>0</v>
      </c>
      <c r="S31" s="909">
        <f>SUM(S32:S33)</f>
        <v>0</v>
      </c>
      <c r="T31" s="908">
        <f>SUM(T32:T33)</f>
        <v>0</v>
      </c>
      <c r="U31" s="921">
        <f>SUM(U32:U33)</f>
        <v>0</v>
      </c>
    </row>
    <row r="32" spans="1:23" ht="10.9" customHeight="1" x14ac:dyDescent="0.25">
      <c r="A32" s="981">
        <f t="shared" si="3"/>
        <v>22</v>
      </c>
      <c r="B32" s="1100"/>
      <c r="C32" s="806" t="s">
        <v>1007</v>
      </c>
      <c r="D32" s="1003"/>
      <c r="E32" s="1003"/>
      <c r="F32" s="1003"/>
      <c r="G32" s="808"/>
      <c r="H32" s="1101"/>
      <c r="I32" s="1101"/>
      <c r="J32" s="986"/>
      <c r="K32" s="986"/>
      <c r="L32" s="365">
        <f>H32+J32</f>
        <v>0</v>
      </c>
      <c r="M32" s="365">
        <f>I32+K32</f>
        <v>0</v>
      </c>
      <c r="N32" s="987"/>
      <c r="O32" s="913"/>
      <c r="P32" s="264">
        <f>L32-M32</f>
        <v>0</v>
      </c>
      <c r="Q32" s="832"/>
      <c r="R32">
        <v>0</v>
      </c>
      <c r="S32" s="988"/>
      <c r="T32" s="366">
        <f>M32+S32</f>
        <v>0</v>
      </c>
      <c r="U32" s="832"/>
      <c r="W32" s="1121" t="s">
        <v>1176</v>
      </c>
    </row>
    <row r="33" spans="1:23" ht="10.9" hidden="1" customHeight="1" x14ac:dyDescent="0.25">
      <c r="A33" s="1013"/>
      <c r="B33" s="1100"/>
      <c r="C33" s="1014" t="s">
        <v>1100</v>
      </c>
      <c r="D33" s="1296" t="s">
        <v>1082</v>
      </c>
      <c r="E33" s="1297"/>
      <c r="F33" s="1298"/>
      <c r="G33" s="816"/>
      <c r="H33" s="986"/>
      <c r="I33" s="986"/>
      <c r="J33" s="992"/>
      <c r="K33" s="993"/>
      <c r="L33" s="365">
        <f>H33+J33</f>
        <v>0</v>
      </c>
      <c r="M33" s="365">
        <f>I33+K33</f>
        <v>0</v>
      </c>
      <c r="N33" s="987"/>
      <c r="O33" s="992"/>
      <c r="P33" s="818">
        <f>L33-M33</f>
        <v>0</v>
      </c>
      <c r="Q33" s="832"/>
      <c r="R33">
        <v>0</v>
      </c>
      <c r="S33" s="988"/>
      <c r="T33" s="684">
        <f>M33+S33</f>
        <v>0</v>
      </c>
      <c r="U33" s="832"/>
      <c r="W33" t="s">
        <v>1178</v>
      </c>
    </row>
    <row r="34" spans="1:23" ht="10.9" customHeight="1" x14ac:dyDescent="0.25">
      <c r="A34" s="819">
        <f>A32+1</f>
        <v>23</v>
      </c>
      <c r="B34" s="820"/>
      <c r="C34" s="1279" t="s">
        <v>1062</v>
      </c>
      <c r="D34" s="1279"/>
      <c r="E34" s="1279"/>
      <c r="F34" s="1280"/>
      <c r="G34" s="809"/>
      <c r="H34" s="906">
        <f t="shared" ref="H34:M34" si="36">H35+H36</f>
        <v>0</v>
      </c>
      <c r="I34" s="907">
        <f t="shared" si="36"/>
        <v>0</v>
      </c>
      <c r="J34" s="907">
        <f t="shared" si="36"/>
        <v>0</v>
      </c>
      <c r="K34" s="907">
        <f t="shared" si="36"/>
        <v>0</v>
      </c>
      <c r="L34" s="907">
        <f t="shared" si="36"/>
        <v>0</v>
      </c>
      <c r="M34" s="907">
        <f t="shared" si="36"/>
        <v>0</v>
      </c>
      <c r="N34" s="907"/>
      <c r="O34" s="907">
        <f>O35+O36</f>
        <v>0</v>
      </c>
      <c r="P34" s="907">
        <f>P35+P36</f>
        <v>0</v>
      </c>
      <c r="Q34" s="908">
        <f>Q35+Q36</f>
        <v>0</v>
      </c>
      <c r="S34" s="909">
        <f>S35+S36</f>
        <v>0</v>
      </c>
      <c r="T34" s="908">
        <f>T35+T36</f>
        <v>0</v>
      </c>
      <c r="U34" s="921">
        <f>U35+U36</f>
        <v>0</v>
      </c>
    </row>
    <row r="35" spans="1:23" ht="10.9" customHeight="1" x14ac:dyDescent="0.25">
      <c r="A35" s="981">
        <f t="shared" si="3"/>
        <v>24</v>
      </c>
      <c r="B35" s="1100"/>
      <c r="C35" s="811" t="s">
        <v>1062</v>
      </c>
      <c r="D35" s="994" t="s">
        <v>1063</v>
      </c>
      <c r="E35" s="995"/>
      <c r="F35" s="996"/>
      <c r="G35" s="816"/>
      <c r="H35" s="1101"/>
      <c r="I35" s="986"/>
      <c r="J35" s="986"/>
      <c r="K35" s="986"/>
      <c r="L35" s="365">
        <f>H35+J35</f>
        <v>0</v>
      </c>
      <c r="M35" s="365">
        <f>I35+K35</f>
        <v>0</v>
      </c>
      <c r="N35" s="987"/>
      <c r="O35" s="986"/>
      <c r="P35" s="818">
        <f>L35-M35</f>
        <v>0</v>
      </c>
      <c r="Q35" s="832"/>
      <c r="R35">
        <v>0</v>
      </c>
      <c r="S35" s="988"/>
      <c r="T35" s="684">
        <f>M35+S35</f>
        <v>0</v>
      </c>
      <c r="U35" s="832"/>
    </row>
    <row r="36" spans="1:23" ht="10.9" hidden="1" customHeight="1" x14ac:dyDescent="0.25">
      <c r="A36" s="981"/>
      <c r="B36" s="1100"/>
      <c r="C36" s="811" t="s">
        <v>1112</v>
      </c>
      <c r="D36" s="994" t="s">
        <v>1180</v>
      </c>
      <c r="E36" s="995"/>
      <c r="F36" s="996"/>
      <c r="G36" s="816"/>
      <c r="H36" s="986"/>
      <c r="I36" s="986"/>
      <c r="J36" s="986"/>
      <c r="K36" s="986"/>
      <c r="L36" s="365">
        <f>H36+J36</f>
        <v>0</v>
      </c>
      <c r="M36" s="365">
        <f>I36+K36</f>
        <v>0</v>
      </c>
      <c r="N36" s="987"/>
      <c r="O36" s="986"/>
      <c r="P36" s="818">
        <f>L36-M36</f>
        <v>0</v>
      </c>
      <c r="Q36" s="832"/>
      <c r="R36">
        <v>0</v>
      </c>
      <c r="S36" s="988"/>
      <c r="T36" s="684">
        <f>M36+S36</f>
        <v>0</v>
      </c>
      <c r="U36" s="832"/>
    </row>
    <row r="37" spans="1:23" ht="10.9" customHeight="1" x14ac:dyDescent="0.25">
      <c r="A37" s="819">
        <f>A35+1</f>
        <v>25</v>
      </c>
      <c r="B37" s="820"/>
      <c r="C37" s="1279" t="s">
        <v>1053</v>
      </c>
      <c r="D37" s="1279"/>
      <c r="E37" s="1279"/>
      <c r="F37" s="1280"/>
      <c r="G37" s="809"/>
      <c r="H37" s="906">
        <f t="shared" ref="H37:M41" si="37">H38</f>
        <v>0</v>
      </c>
      <c r="I37" s="907">
        <f t="shared" si="37"/>
        <v>0</v>
      </c>
      <c r="J37" s="907">
        <f t="shared" si="37"/>
        <v>0</v>
      </c>
      <c r="K37" s="907">
        <f t="shared" si="37"/>
        <v>0</v>
      </c>
      <c r="L37" s="907">
        <f t="shared" si="37"/>
        <v>0</v>
      </c>
      <c r="M37" s="907">
        <f t="shared" si="37"/>
        <v>0</v>
      </c>
      <c r="N37" s="907"/>
      <c r="O37" s="907">
        <f>O38</f>
        <v>0</v>
      </c>
      <c r="P37" s="907">
        <f>P38</f>
        <v>0</v>
      </c>
      <c r="Q37" s="908">
        <f>Q38</f>
        <v>0</v>
      </c>
      <c r="S37" s="909">
        <f>S38</f>
        <v>0</v>
      </c>
      <c r="T37" s="908">
        <f>T38</f>
        <v>0</v>
      </c>
      <c r="U37" s="921">
        <f>U38</f>
        <v>0</v>
      </c>
    </row>
    <row r="38" spans="1:23" ht="10.9" customHeight="1" x14ac:dyDescent="0.25">
      <c r="A38" s="981">
        <f t="shared" si="3"/>
        <v>26</v>
      </c>
      <c r="B38" s="1100"/>
      <c r="C38" s="811" t="s">
        <v>1053</v>
      </c>
      <c r="D38" s="1281" t="s">
        <v>1101</v>
      </c>
      <c r="E38" s="1281"/>
      <c r="F38" s="1282"/>
      <c r="G38" s="816"/>
      <c r="H38" s="1101"/>
      <c r="I38" s="986"/>
      <c r="J38" s="986"/>
      <c r="K38" s="986"/>
      <c r="L38" s="365">
        <f>H38+J38</f>
        <v>0</v>
      </c>
      <c r="M38" s="365">
        <f>I38+K38</f>
        <v>0</v>
      </c>
      <c r="N38" s="987"/>
      <c r="O38" s="986"/>
      <c r="P38" s="818">
        <f>L38-M38</f>
        <v>0</v>
      </c>
      <c r="Q38" s="832"/>
      <c r="S38" s="988"/>
      <c r="T38" s="684">
        <f>M38+S38</f>
        <v>0</v>
      </c>
      <c r="U38" s="832"/>
    </row>
    <row r="39" spans="1:23" ht="10.9" customHeight="1" x14ac:dyDescent="0.25">
      <c r="A39" s="819">
        <f>A38+1</f>
        <v>27</v>
      </c>
      <c r="B39" s="820"/>
      <c r="C39" s="1279" t="s">
        <v>1181</v>
      </c>
      <c r="D39" s="1279"/>
      <c r="E39" s="1279"/>
      <c r="F39" s="1280"/>
      <c r="G39" s="809"/>
      <c r="H39" s="906">
        <f t="shared" si="37"/>
        <v>0</v>
      </c>
      <c r="I39" s="907">
        <f t="shared" si="37"/>
        <v>0</v>
      </c>
      <c r="J39" s="907">
        <f t="shared" si="37"/>
        <v>0</v>
      </c>
      <c r="K39" s="907">
        <f t="shared" si="37"/>
        <v>0</v>
      </c>
      <c r="L39" s="907">
        <f t="shared" si="37"/>
        <v>0</v>
      </c>
      <c r="M39" s="907">
        <f t="shared" si="37"/>
        <v>0</v>
      </c>
      <c r="N39" s="907"/>
      <c r="O39" s="907">
        <f>O40</f>
        <v>0</v>
      </c>
      <c r="P39" s="907">
        <f>P40</f>
        <v>0</v>
      </c>
      <c r="Q39" s="908">
        <f>Q40</f>
        <v>0</v>
      </c>
      <c r="S39" s="909">
        <f>S40</f>
        <v>0</v>
      </c>
      <c r="T39" s="908">
        <f>T40</f>
        <v>0</v>
      </c>
      <c r="U39" s="921">
        <f>U40</f>
        <v>0</v>
      </c>
    </row>
    <row r="40" spans="1:23" ht="10.9" customHeight="1" x14ac:dyDescent="0.25">
      <c r="A40" s="981">
        <f>A39+1</f>
        <v>28</v>
      </c>
      <c r="B40" s="1100"/>
      <c r="C40" s="1128" t="s">
        <v>1140</v>
      </c>
      <c r="D40" s="1126"/>
      <c r="E40" s="1126"/>
      <c r="F40" s="1127"/>
      <c r="G40" s="1016" t="s">
        <v>1137</v>
      </c>
      <c r="H40" s="986"/>
      <c r="I40" s="986"/>
      <c r="J40" s="986"/>
      <c r="K40" s="986"/>
      <c r="L40" s="365">
        <f t="shared" ref="L40:M42" si="38">H40+J40</f>
        <v>0</v>
      </c>
      <c r="M40" s="365">
        <f t="shared" si="38"/>
        <v>0</v>
      </c>
      <c r="N40" s="987"/>
      <c r="O40" s="986"/>
      <c r="P40" s="818">
        <f t="shared" ref="P40:P42" si="39">L40-M40</f>
        <v>0</v>
      </c>
      <c r="Q40" s="832"/>
      <c r="S40" s="988"/>
      <c r="T40" s="684">
        <f t="shared" ref="T40:T42" si="40">M40+S40</f>
        <v>0</v>
      </c>
      <c r="U40" s="832"/>
    </row>
    <row r="41" spans="1:23" ht="10.9" customHeight="1" x14ac:dyDescent="0.25">
      <c r="A41" s="819">
        <f>A40+1</f>
        <v>29</v>
      </c>
      <c r="B41" s="820"/>
      <c r="C41" s="1279" t="s">
        <v>1182</v>
      </c>
      <c r="D41" s="1279"/>
      <c r="E41" s="1279"/>
      <c r="F41" s="1280"/>
      <c r="G41" s="809"/>
      <c r="H41" s="906">
        <f t="shared" si="37"/>
        <v>0</v>
      </c>
      <c r="I41" s="907">
        <f t="shared" si="37"/>
        <v>0</v>
      </c>
      <c r="J41" s="907">
        <f t="shared" si="37"/>
        <v>0</v>
      </c>
      <c r="K41" s="907">
        <f t="shared" si="37"/>
        <v>0</v>
      </c>
      <c r="L41" s="907">
        <f t="shared" si="37"/>
        <v>0</v>
      </c>
      <c r="M41" s="907">
        <f t="shared" si="37"/>
        <v>0</v>
      </c>
      <c r="N41" s="907"/>
      <c r="O41" s="907">
        <f>O42</f>
        <v>0</v>
      </c>
      <c r="P41" s="907">
        <f>P42</f>
        <v>0</v>
      </c>
      <c r="Q41" s="908">
        <f>Q42</f>
        <v>0</v>
      </c>
      <c r="S41" s="909">
        <f>S42</f>
        <v>0</v>
      </c>
      <c r="T41" s="908">
        <f>T42</f>
        <v>0</v>
      </c>
      <c r="U41" s="921">
        <f>U42</f>
        <v>0</v>
      </c>
    </row>
    <row r="42" spans="1:23" ht="10.9" customHeight="1" x14ac:dyDescent="0.25">
      <c r="A42" s="981">
        <f>A41+1</f>
        <v>30</v>
      </c>
      <c r="B42" s="1100"/>
      <c r="C42" s="1293" t="s">
        <v>1141</v>
      </c>
      <c r="D42" s="1284"/>
      <c r="E42" s="1284"/>
      <c r="F42" s="1285"/>
      <c r="G42" s="1016" t="s">
        <v>1137</v>
      </c>
      <c r="H42" s="986"/>
      <c r="I42" s="986"/>
      <c r="J42" s="986"/>
      <c r="K42" s="986"/>
      <c r="L42" s="365">
        <f t="shared" si="38"/>
        <v>0</v>
      </c>
      <c r="M42" s="365">
        <f t="shared" si="38"/>
        <v>0</v>
      </c>
      <c r="N42" s="1116"/>
      <c r="O42" s="986"/>
      <c r="P42" s="818">
        <f t="shared" si="39"/>
        <v>0</v>
      </c>
      <c r="Q42" s="832"/>
      <c r="S42" s="988"/>
      <c r="T42" s="684">
        <f t="shared" si="40"/>
        <v>0</v>
      </c>
      <c r="U42" s="832"/>
    </row>
    <row r="43" spans="1:23" ht="10.9" customHeight="1" x14ac:dyDescent="0.25">
      <c r="A43" s="819">
        <f>A42+1</f>
        <v>31</v>
      </c>
      <c r="B43" s="820"/>
      <c r="C43" s="1279" t="s">
        <v>1183</v>
      </c>
      <c r="D43" s="1279"/>
      <c r="E43" s="1279"/>
      <c r="F43" s="1280"/>
      <c r="G43" s="809"/>
      <c r="H43" s="906">
        <f t="shared" ref="H43:M43" si="41">H44</f>
        <v>0</v>
      </c>
      <c r="I43" s="907">
        <f t="shared" si="41"/>
        <v>0</v>
      </c>
      <c r="J43" s="907">
        <f t="shared" si="41"/>
        <v>0</v>
      </c>
      <c r="K43" s="907">
        <f t="shared" si="41"/>
        <v>0</v>
      </c>
      <c r="L43" s="907">
        <f t="shared" si="41"/>
        <v>0</v>
      </c>
      <c r="M43" s="907">
        <f t="shared" si="41"/>
        <v>0</v>
      </c>
      <c r="N43" s="907"/>
      <c r="O43" s="907">
        <f>O44</f>
        <v>0</v>
      </c>
      <c r="P43" s="907">
        <f>P44</f>
        <v>0</v>
      </c>
      <c r="Q43" s="908">
        <f>Q44</f>
        <v>0</v>
      </c>
      <c r="S43" s="909">
        <f>S44</f>
        <v>0</v>
      </c>
      <c r="T43" s="908">
        <f>T44</f>
        <v>0</v>
      </c>
      <c r="U43" s="921">
        <f>U44</f>
        <v>0</v>
      </c>
    </row>
    <row r="44" spans="1:23" ht="10.9" customHeight="1" x14ac:dyDescent="0.25">
      <c r="A44" s="981">
        <f t="shared" si="3"/>
        <v>32</v>
      </c>
      <c r="B44" s="1100"/>
      <c r="C44" s="1128" t="s">
        <v>1184</v>
      </c>
      <c r="D44" s="1126"/>
      <c r="E44" s="1126"/>
      <c r="F44" s="1127"/>
      <c r="G44" s="816"/>
      <c r="H44" s="986"/>
      <c r="I44" s="986"/>
      <c r="J44" s="913"/>
      <c r="K44" s="986"/>
      <c r="L44" s="365">
        <f>H44+J44</f>
        <v>0</v>
      </c>
      <c r="M44" s="365">
        <f>I44+K44</f>
        <v>0</v>
      </c>
      <c r="N44" s="987"/>
      <c r="O44" s="913"/>
      <c r="P44" s="818">
        <f>L44-M44</f>
        <v>0</v>
      </c>
      <c r="Q44" s="832"/>
      <c r="S44" s="988"/>
      <c r="T44" s="684">
        <f>M44+S44</f>
        <v>0</v>
      </c>
      <c r="U44" s="832"/>
    </row>
    <row r="45" spans="1:23" ht="10.9" customHeight="1" x14ac:dyDescent="0.25">
      <c r="A45" s="819">
        <f>A44+1</f>
        <v>33</v>
      </c>
      <c r="B45" s="820"/>
      <c r="C45" s="1279" t="s">
        <v>1185</v>
      </c>
      <c r="D45" s="1279"/>
      <c r="E45" s="1279"/>
      <c r="F45" s="1280"/>
      <c r="G45" s="809"/>
      <c r="H45" s="906">
        <f t="shared" ref="H45:M45" si="42">H46</f>
        <v>0</v>
      </c>
      <c r="I45" s="907">
        <f t="shared" si="42"/>
        <v>0</v>
      </c>
      <c r="J45" s="907">
        <f t="shared" si="42"/>
        <v>0</v>
      </c>
      <c r="K45" s="907">
        <f t="shared" si="42"/>
        <v>0</v>
      </c>
      <c r="L45" s="907">
        <f t="shared" si="42"/>
        <v>0</v>
      </c>
      <c r="M45" s="907">
        <f t="shared" si="42"/>
        <v>0</v>
      </c>
      <c r="N45" s="907"/>
      <c r="O45" s="907">
        <f>O46</f>
        <v>0</v>
      </c>
      <c r="P45" s="907">
        <f>P46</f>
        <v>0</v>
      </c>
      <c r="Q45" s="908">
        <f>Q46</f>
        <v>0</v>
      </c>
      <c r="S45" s="909">
        <f>S46</f>
        <v>0</v>
      </c>
      <c r="T45" s="908">
        <f>T46</f>
        <v>0</v>
      </c>
      <c r="U45" s="921">
        <f>U46</f>
        <v>0</v>
      </c>
    </row>
    <row r="46" spans="1:23" ht="10.9" customHeight="1" x14ac:dyDescent="0.25">
      <c r="A46" s="981">
        <f>A45+1</f>
        <v>34</v>
      </c>
      <c r="B46" s="1100"/>
      <c r="C46" s="1128" t="s">
        <v>1186</v>
      </c>
      <c r="D46" s="1126"/>
      <c r="E46" s="1126"/>
      <c r="F46" s="1127"/>
      <c r="G46" s="816"/>
      <c r="H46" s="986"/>
      <c r="I46" s="986"/>
      <c r="J46" s="913"/>
      <c r="K46" s="986"/>
      <c r="L46" s="365">
        <f>H46+J46</f>
        <v>0</v>
      </c>
      <c r="M46" s="365">
        <f>I46+K46</f>
        <v>0</v>
      </c>
      <c r="N46" s="987"/>
      <c r="O46" s="913"/>
      <c r="P46" s="818">
        <f>L46-M46</f>
        <v>0</v>
      </c>
      <c r="Q46" s="832"/>
      <c r="S46" s="988"/>
      <c r="T46" s="684">
        <f>M46+S46</f>
        <v>0</v>
      </c>
      <c r="U46" s="832"/>
    </row>
    <row r="47" spans="1:23" ht="10.9" customHeight="1" x14ac:dyDescent="0.25">
      <c r="A47" s="819">
        <f>A46+1</f>
        <v>35</v>
      </c>
      <c r="B47" s="820"/>
      <c r="C47" s="1279" t="s">
        <v>1102</v>
      </c>
      <c r="D47" s="1279"/>
      <c r="E47" s="1279"/>
      <c r="F47" s="1280"/>
      <c r="G47" s="809"/>
      <c r="H47" s="906">
        <f t="shared" ref="H47:M47" si="43">H48</f>
        <v>0</v>
      </c>
      <c r="I47" s="907">
        <f t="shared" si="43"/>
        <v>0</v>
      </c>
      <c r="J47" s="907">
        <f t="shared" si="43"/>
        <v>0</v>
      </c>
      <c r="K47" s="907">
        <f t="shared" si="43"/>
        <v>0</v>
      </c>
      <c r="L47" s="907">
        <f t="shared" si="43"/>
        <v>0</v>
      </c>
      <c r="M47" s="907">
        <f t="shared" si="43"/>
        <v>0</v>
      </c>
      <c r="N47" s="907"/>
      <c r="O47" s="907">
        <f>O48</f>
        <v>0</v>
      </c>
      <c r="P47" s="907">
        <f>P48</f>
        <v>0</v>
      </c>
      <c r="Q47" s="908">
        <f>Q48</f>
        <v>0</v>
      </c>
      <c r="S47" s="909">
        <f>S48</f>
        <v>0</v>
      </c>
      <c r="T47" s="908">
        <f>T48</f>
        <v>0</v>
      </c>
      <c r="U47" s="921">
        <f>U48</f>
        <v>0</v>
      </c>
    </row>
    <row r="48" spans="1:23" ht="10.9" customHeight="1" x14ac:dyDescent="0.25">
      <c r="A48" s="981">
        <f>A47+1</f>
        <v>36</v>
      </c>
      <c r="B48" s="1100"/>
      <c r="C48" s="811" t="s">
        <v>1102</v>
      </c>
      <c r="D48" s="1281" t="s">
        <v>1103</v>
      </c>
      <c r="E48" s="1281"/>
      <c r="F48" s="1282"/>
      <c r="G48" s="816"/>
      <c r="H48" s="986"/>
      <c r="I48" s="986"/>
      <c r="J48" s="913"/>
      <c r="K48" s="986"/>
      <c r="L48" s="365">
        <f>H48+J48</f>
        <v>0</v>
      </c>
      <c r="M48" s="365">
        <f>I48+K48</f>
        <v>0</v>
      </c>
      <c r="N48" s="987"/>
      <c r="O48" s="913"/>
      <c r="P48" s="818">
        <f>L48-M48</f>
        <v>0</v>
      </c>
      <c r="Q48" s="832"/>
      <c r="S48" s="988"/>
      <c r="T48" s="684">
        <f>M48+S48</f>
        <v>0</v>
      </c>
      <c r="U48" s="832"/>
    </row>
    <row r="49" spans="1:21" ht="10.9" customHeight="1" x14ac:dyDescent="0.25">
      <c r="A49" s="824">
        <f t="shared" si="3"/>
        <v>37</v>
      </c>
      <c r="B49" s="1118">
        <v>16</v>
      </c>
      <c r="C49" s="1294" t="s">
        <v>1099</v>
      </c>
      <c r="D49" s="1294"/>
      <c r="E49" s="1294"/>
      <c r="F49" s="1295"/>
      <c r="G49" s="817" t="s">
        <v>587</v>
      </c>
      <c r="H49" s="693">
        <f t="shared" ref="H49:M49" si="44">SUM(H50,H53,H56)</f>
        <v>0</v>
      </c>
      <c r="I49" s="693">
        <f>SUM(I50,I53,I56)</f>
        <v>0</v>
      </c>
      <c r="J49" s="679">
        <f t="shared" si="44"/>
        <v>0</v>
      </c>
      <c r="K49" s="694">
        <f t="shared" si="44"/>
        <v>0</v>
      </c>
      <c r="L49" s="680">
        <f t="shared" si="44"/>
        <v>0</v>
      </c>
      <c r="M49" s="693">
        <f t="shared" si="44"/>
        <v>0</v>
      </c>
      <c r="N49" s="685"/>
      <c r="O49" s="679">
        <f>SUM(O50,O53,O56)</f>
        <v>0</v>
      </c>
      <c r="P49" s="679">
        <f>SUM(P50,P53,P56)</f>
        <v>0</v>
      </c>
      <c r="Q49" s="695">
        <f>SUM(Q50,Q53,Q56)</f>
        <v>0</v>
      </c>
      <c r="S49" s="696">
        <f>SUM(S50,S53,S56)</f>
        <v>0</v>
      </c>
      <c r="T49" s="695">
        <f>SUM(T50,T53,T56)</f>
        <v>0</v>
      </c>
      <c r="U49" s="695">
        <f>SUM(U50,U53,U56)</f>
        <v>0</v>
      </c>
    </row>
    <row r="50" spans="1:21" ht="10.9" customHeight="1" x14ac:dyDescent="0.25">
      <c r="A50" s="819">
        <f t="shared" si="3"/>
        <v>38</v>
      </c>
      <c r="B50" s="820"/>
      <c r="C50" s="1279" t="s">
        <v>1187</v>
      </c>
      <c r="D50" s="1279"/>
      <c r="E50" s="1279"/>
      <c r="F50" s="1280"/>
      <c r="G50" s="809" t="s">
        <v>587</v>
      </c>
      <c r="H50" s="906">
        <f>SUM(H51:H52)</f>
        <v>0</v>
      </c>
      <c r="I50" s="907">
        <f t="shared" ref="I50:M50" si="45">SUM(I51:I52)</f>
        <v>0</v>
      </c>
      <c r="J50" s="907">
        <f t="shared" si="45"/>
        <v>0</v>
      </c>
      <c r="K50" s="907">
        <f t="shared" si="45"/>
        <v>0</v>
      </c>
      <c r="L50" s="907">
        <f t="shared" si="45"/>
        <v>0</v>
      </c>
      <c r="M50" s="907">
        <f t="shared" si="45"/>
        <v>0</v>
      </c>
      <c r="N50" s="907"/>
      <c r="O50" s="907">
        <f t="shared" ref="O50:Q50" si="46">SUM(O51:O52)</f>
        <v>0</v>
      </c>
      <c r="P50" s="907">
        <f t="shared" si="46"/>
        <v>0</v>
      </c>
      <c r="Q50" s="908">
        <f t="shared" si="46"/>
        <v>0</v>
      </c>
      <c r="S50" s="909">
        <f t="shared" ref="S50:T50" si="47">SUM(S51:S52)</f>
        <v>0</v>
      </c>
      <c r="T50" s="908">
        <f t="shared" si="47"/>
        <v>0</v>
      </c>
      <c r="U50" s="921">
        <f>SUM(U51:U52)</f>
        <v>0</v>
      </c>
    </row>
    <row r="51" spans="1:21" ht="10.9" customHeight="1" x14ac:dyDescent="0.25">
      <c r="A51" s="981">
        <f t="shared" si="3"/>
        <v>39</v>
      </c>
      <c r="B51" s="1100"/>
      <c r="C51" s="811" t="s">
        <v>1188</v>
      </c>
      <c r="D51" s="1283" t="s">
        <v>1064</v>
      </c>
      <c r="E51" s="1284"/>
      <c r="F51" s="1285"/>
      <c r="G51" s="808" t="s">
        <v>587</v>
      </c>
      <c r="H51" s="986"/>
      <c r="I51" s="986"/>
      <c r="J51" s="986"/>
      <c r="K51" s="986"/>
      <c r="L51" s="365">
        <f>H51+J51</f>
        <v>0</v>
      </c>
      <c r="M51" s="365">
        <f>I51+K51</f>
        <v>0</v>
      </c>
      <c r="N51" s="987"/>
      <c r="O51" s="986"/>
      <c r="P51" s="264">
        <f>L51-M51</f>
        <v>0</v>
      </c>
      <c r="Q51" s="832"/>
      <c r="S51" s="988"/>
      <c r="T51" s="366">
        <f>M51+S51</f>
        <v>0</v>
      </c>
      <c r="U51" s="832"/>
    </row>
    <row r="52" spans="1:21" ht="10.9" customHeight="1" x14ac:dyDescent="0.25">
      <c r="A52" s="981">
        <f>A51+1</f>
        <v>40</v>
      </c>
      <c r="B52" s="1100"/>
      <c r="C52" s="811" t="s">
        <v>1189</v>
      </c>
      <c r="D52" s="1283" t="s">
        <v>1190</v>
      </c>
      <c r="E52" s="1284"/>
      <c r="F52" s="1285"/>
      <c r="G52" s="808" t="s">
        <v>587</v>
      </c>
      <c r="H52" s="986"/>
      <c r="I52" s="986"/>
      <c r="J52" s="986"/>
      <c r="K52" s="986"/>
      <c r="L52" s="365">
        <f>H52+J52</f>
        <v>0</v>
      </c>
      <c r="M52" s="365">
        <f>I52+K52</f>
        <v>0</v>
      </c>
      <c r="N52" s="987"/>
      <c r="O52" s="986"/>
      <c r="P52" s="264">
        <f>L52-M52</f>
        <v>0</v>
      </c>
      <c r="Q52" s="832"/>
      <c r="S52" s="988"/>
      <c r="T52" s="366">
        <f>M52+S52</f>
        <v>0</v>
      </c>
      <c r="U52" s="832"/>
    </row>
    <row r="53" spans="1:21" ht="10.9" customHeight="1" x14ac:dyDescent="0.25">
      <c r="A53" s="819">
        <f>A52+1</f>
        <v>41</v>
      </c>
      <c r="B53" s="820"/>
      <c r="C53" s="1279" t="s">
        <v>1123</v>
      </c>
      <c r="D53" s="1279"/>
      <c r="E53" s="1279"/>
      <c r="F53" s="1280"/>
      <c r="G53" s="809" t="s">
        <v>587</v>
      </c>
      <c r="H53" s="906">
        <f>SUM(H54:H55)</f>
        <v>0</v>
      </c>
      <c r="I53" s="907">
        <f t="shared" ref="I53:M53" si="48">SUM(I54:I55)</f>
        <v>0</v>
      </c>
      <c r="J53" s="907">
        <f t="shared" si="48"/>
        <v>0</v>
      </c>
      <c r="K53" s="907">
        <f t="shared" si="48"/>
        <v>0</v>
      </c>
      <c r="L53" s="907">
        <f t="shared" si="48"/>
        <v>0</v>
      </c>
      <c r="M53" s="907">
        <f t="shared" si="48"/>
        <v>0</v>
      </c>
      <c r="N53" s="907"/>
      <c r="O53" s="907">
        <f t="shared" ref="O53:Q53" si="49">SUM(O54:O55)</f>
        <v>0</v>
      </c>
      <c r="P53" s="907">
        <f t="shared" si="49"/>
        <v>0</v>
      </c>
      <c r="Q53" s="908">
        <f t="shared" si="49"/>
        <v>0</v>
      </c>
      <c r="S53" s="909">
        <f t="shared" ref="S53:T53" si="50">SUM(S54:S55)</f>
        <v>0</v>
      </c>
      <c r="T53" s="908">
        <f t="shared" si="50"/>
        <v>0</v>
      </c>
      <c r="U53" s="921">
        <f>SUM(U54:U55)</f>
        <v>0</v>
      </c>
    </row>
    <row r="54" spans="1:21" ht="10.9" customHeight="1" x14ac:dyDescent="0.25">
      <c r="A54" s="981">
        <f>A53+1</f>
        <v>42</v>
      </c>
      <c r="B54" s="1100"/>
      <c r="C54" s="811" t="s">
        <v>1191</v>
      </c>
      <c r="D54" s="1283" t="s">
        <v>1113</v>
      </c>
      <c r="E54" s="1284"/>
      <c r="F54" s="1285"/>
      <c r="G54" s="808" t="s">
        <v>587</v>
      </c>
      <c r="H54" s="986"/>
      <c r="I54" s="986"/>
      <c r="J54" s="986"/>
      <c r="K54" s="986"/>
      <c r="L54" s="365">
        <f>H54+J54</f>
        <v>0</v>
      </c>
      <c r="M54" s="365">
        <f>I54+K54</f>
        <v>0</v>
      </c>
      <c r="N54" s="987"/>
      <c r="O54" s="986"/>
      <c r="P54" s="264">
        <f>L54-M54</f>
        <v>0</v>
      </c>
      <c r="Q54" s="832"/>
      <c r="S54" s="988"/>
      <c r="T54" s="366">
        <f>M54+S54</f>
        <v>0</v>
      </c>
      <c r="U54" s="832"/>
    </row>
    <row r="55" spans="1:21" ht="10.9" customHeight="1" x14ac:dyDescent="0.25">
      <c r="A55" s="981">
        <f>A54+1</f>
        <v>43</v>
      </c>
      <c r="B55" s="1100"/>
      <c r="C55" s="811" t="s">
        <v>1192</v>
      </c>
      <c r="D55" s="1283" t="s">
        <v>1193</v>
      </c>
      <c r="E55" s="1284"/>
      <c r="F55" s="1285"/>
      <c r="G55" s="808" t="s">
        <v>587</v>
      </c>
      <c r="H55" s="986"/>
      <c r="I55" s="986"/>
      <c r="J55" s="986"/>
      <c r="K55" s="986"/>
      <c r="L55" s="365">
        <f>H55+J55</f>
        <v>0</v>
      </c>
      <c r="M55" s="365">
        <f>I55+K55</f>
        <v>0</v>
      </c>
      <c r="N55" s="987"/>
      <c r="O55" s="986"/>
      <c r="P55" s="264">
        <f>L55-M55</f>
        <v>0</v>
      </c>
      <c r="Q55" s="832"/>
      <c r="S55" s="988"/>
      <c r="T55" s="366">
        <f>M55+S55</f>
        <v>0</v>
      </c>
      <c r="U55" s="832"/>
    </row>
    <row r="56" spans="1:21" ht="10.9" customHeight="1" x14ac:dyDescent="0.25">
      <c r="A56" s="819">
        <f>A55+1</f>
        <v>44</v>
      </c>
      <c r="B56" s="820"/>
      <c r="C56" s="1279" t="s">
        <v>1194</v>
      </c>
      <c r="D56" s="1279"/>
      <c r="E56" s="1279"/>
      <c r="F56" s="1280"/>
      <c r="G56" s="809" t="s">
        <v>587</v>
      </c>
      <c r="H56" s="906">
        <f>SUM(H57:H58)</f>
        <v>0</v>
      </c>
      <c r="I56" s="907">
        <f t="shared" ref="I56:M56" si="51">SUM(I57:I58)</f>
        <v>0</v>
      </c>
      <c r="J56" s="907">
        <f t="shared" si="51"/>
        <v>0</v>
      </c>
      <c r="K56" s="907">
        <f t="shared" si="51"/>
        <v>0</v>
      </c>
      <c r="L56" s="907">
        <f t="shared" si="51"/>
        <v>0</v>
      </c>
      <c r="M56" s="907">
        <f t="shared" si="51"/>
        <v>0</v>
      </c>
      <c r="N56" s="907"/>
      <c r="O56" s="907">
        <f t="shared" ref="O56:Q56" si="52">SUM(O57:O58)</f>
        <v>0</v>
      </c>
      <c r="P56" s="907">
        <f t="shared" si="52"/>
        <v>0</v>
      </c>
      <c r="Q56" s="908">
        <f t="shared" si="52"/>
        <v>0</v>
      </c>
      <c r="S56" s="909">
        <f t="shared" ref="S56:T56" si="53">SUM(S57:S58)</f>
        <v>0</v>
      </c>
      <c r="T56" s="908">
        <f t="shared" si="53"/>
        <v>0</v>
      </c>
      <c r="U56" s="921">
        <f>SUM(U57:U58)</f>
        <v>0</v>
      </c>
    </row>
    <row r="57" spans="1:21" ht="10.9" customHeight="1" x14ac:dyDescent="0.25">
      <c r="A57" s="981">
        <f t="shared" si="3"/>
        <v>45</v>
      </c>
      <c r="B57" s="1100"/>
      <c r="C57" s="811" t="s">
        <v>1195</v>
      </c>
      <c r="D57" s="1281" t="s">
        <v>1106</v>
      </c>
      <c r="E57" s="1281"/>
      <c r="F57" s="1282"/>
      <c r="G57" s="808" t="s">
        <v>587</v>
      </c>
      <c r="H57" s="1101"/>
      <c r="I57" s="986"/>
      <c r="J57" s="986"/>
      <c r="K57" s="986"/>
      <c r="L57" s="365">
        <f>H57+J57</f>
        <v>0</v>
      </c>
      <c r="M57" s="365">
        <f>I57+K57</f>
        <v>0</v>
      </c>
      <c r="N57" s="987"/>
      <c r="O57" s="986"/>
      <c r="P57" s="264">
        <f>L57-M57</f>
        <v>0</v>
      </c>
      <c r="Q57" s="832"/>
      <c r="S57" s="988"/>
      <c r="T57" s="366">
        <f>M57+S57</f>
        <v>0</v>
      </c>
      <c r="U57" s="832"/>
    </row>
    <row r="58" spans="1:21" ht="10.9" customHeight="1" x14ac:dyDescent="0.25">
      <c r="A58" s="981">
        <f>A57+1</f>
        <v>46</v>
      </c>
      <c r="B58" s="1100"/>
      <c r="C58" s="811" t="s">
        <v>1196</v>
      </c>
      <c r="D58" s="1283" t="s">
        <v>1197</v>
      </c>
      <c r="E58" s="1284"/>
      <c r="F58" s="1285"/>
      <c r="G58" s="808" t="s">
        <v>587</v>
      </c>
      <c r="H58" s="1101"/>
      <c r="I58" s="986"/>
      <c r="J58" s="986"/>
      <c r="K58" s="986"/>
      <c r="L58" s="365">
        <f>H58+J58</f>
        <v>0</v>
      </c>
      <c r="M58" s="365">
        <f>I58+K58</f>
        <v>0</v>
      </c>
      <c r="N58" s="987"/>
      <c r="O58" s="986"/>
      <c r="P58" s="264">
        <f>L58-M58</f>
        <v>0</v>
      </c>
      <c r="Q58" s="832"/>
      <c r="S58" s="988"/>
      <c r="T58" s="366">
        <f>M58+S58</f>
        <v>0</v>
      </c>
      <c r="U58" s="832"/>
    </row>
    <row r="59" spans="1:21" ht="10.9" customHeight="1" x14ac:dyDescent="0.25">
      <c r="A59" s="824">
        <f>A58+1</f>
        <v>47</v>
      </c>
      <c r="B59" s="813">
        <v>22</v>
      </c>
      <c r="C59" s="1286" t="s">
        <v>1065</v>
      </c>
      <c r="D59" s="1286"/>
      <c r="E59" s="1286"/>
      <c r="F59" s="1287"/>
      <c r="G59" s="810"/>
      <c r="H59" s="693">
        <f t="shared" ref="H59:M59" si="54">H60</f>
        <v>0</v>
      </c>
      <c r="I59" s="693">
        <f t="shared" si="54"/>
        <v>0</v>
      </c>
      <c r="J59" s="693">
        <f t="shared" si="54"/>
        <v>0</v>
      </c>
      <c r="K59" s="693">
        <f t="shared" si="54"/>
        <v>0</v>
      </c>
      <c r="L59" s="693">
        <f t="shared" si="54"/>
        <v>0</v>
      </c>
      <c r="M59" s="693">
        <f t="shared" si="54"/>
        <v>0</v>
      </c>
      <c r="N59" s="685"/>
      <c r="O59" s="693">
        <f>O60</f>
        <v>0</v>
      </c>
      <c r="P59" s="693">
        <f>P60</f>
        <v>0</v>
      </c>
      <c r="Q59" s="695">
        <f>Q60</f>
        <v>0</v>
      </c>
      <c r="S59" s="696">
        <f>S60</f>
        <v>0</v>
      </c>
      <c r="T59" s="695">
        <f>T60</f>
        <v>0</v>
      </c>
      <c r="U59" s="695">
        <f>U60</f>
        <v>0</v>
      </c>
    </row>
    <row r="60" spans="1:21" ht="10.9" customHeight="1" x14ac:dyDescent="0.25">
      <c r="A60" s="819">
        <f t="shared" si="3"/>
        <v>48</v>
      </c>
      <c r="B60" s="820"/>
      <c r="C60" s="1288" t="s">
        <v>1107</v>
      </c>
      <c r="D60" s="1288"/>
      <c r="E60" s="1288"/>
      <c r="F60" s="1289"/>
      <c r="G60" s="809"/>
      <c r="H60" s="906">
        <f t="shared" ref="H60:M60" si="55">SUM(H61:H64)</f>
        <v>0</v>
      </c>
      <c r="I60" s="907">
        <f t="shared" si="55"/>
        <v>0</v>
      </c>
      <c r="J60" s="907">
        <f t="shared" si="55"/>
        <v>0</v>
      </c>
      <c r="K60" s="907">
        <f t="shared" si="55"/>
        <v>0</v>
      </c>
      <c r="L60" s="907">
        <f t="shared" si="55"/>
        <v>0</v>
      </c>
      <c r="M60" s="907">
        <f t="shared" si="55"/>
        <v>0</v>
      </c>
      <c r="N60" s="907"/>
      <c r="O60" s="907">
        <f>SUM(O61:O64)</f>
        <v>0</v>
      </c>
      <c r="P60" s="907">
        <f>SUM(P61:P64)</f>
        <v>0</v>
      </c>
      <c r="Q60" s="908">
        <f>SUM(Q61:Q64)</f>
        <v>0</v>
      </c>
      <c r="S60" s="909">
        <f>SUM(S61:S64)</f>
        <v>0</v>
      </c>
      <c r="T60" s="908">
        <f>SUM(T61:T64)</f>
        <v>0</v>
      </c>
      <c r="U60" s="921">
        <f>SUM(U61:U64)</f>
        <v>0</v>
      </c>
    </row>
    <row r="61" spans="1:21" ht="10.9" customHeight="1" x14ac:dyDescent="0.25">
      <c r="A61" s="981">
        <f t="shared" si="3"/>
        <v>49</v>
      </c>
      <c r="B61" s="982"/>
      <c r="C61" s="811" t="s">
        <v>1104</v>
      </c>
      <c r="D61" s="1290" t="s">
        <v>1106</v>
      </c>
      <c r="E61" s="1290"/>
      <c r="F61" s="1291"/>
      <c r="G61" s="816"/>
      <c r="H61" s="986"/>
      <c r="I61" s="986"/>
      <c r="J61" s="986"/>
      <c r="K61" s="986"/>
      <c r="L61" s="365">
        <f t="shared" ref="L61:M64" si="56">H61+J61</f>
        <v>0</v>
      </c>
      <c r="M61" s="365">
        <f t="shared" si="56"/>
        <v>0</v>
      </c>
      <c r="N61" s="987"/>
      <c r="O61" s="913"/>
      <c r="P61" s="818">
        <f>L61-M61</f>
        <v>0</v>
      </c>
      <c r="Q61" s="832"/>
      <c r="S61" s="988"/>
      <c r="T61" s="684">
        <f>M61+S61</f>
        <v>0</v>
      </c>
      <c r="U61" s="832"/>
    </row>
    <row r="62" spans="1:21" ht="10.9" hidden="1" customHeight="1" x14ac:dyDescent="0.25">
      <c r="A62" s="981"/>
      <c r="B62" s="982"/>
      <c r="C62" s="811"/>
      <c r="D62" s="827" t="s">
        <v>1198</v>
      </c>
      <c r="E62" s="1083"/>
      <c r="F62" s="1084"/>
      <c r="G62" s="816"/>
      <c r="H62" s="986"/>
      <c r="I62" s="986"/>
      <c r="J62" s="986"/>
      <c r="K62" s="986"/>
      <c r="L62" s="365">
        <f t="shared" si="56"/>
        <v>0</v>
      </c>
      <c r="M62" s="365">
        <f t="shared" si="56"/>
        <v>0</v>
      </c>
      <c r="N62" s="987"/>
      <c r="O62" s="992"/>
      <c r="P62" s="818">
        <f>L62-M62</f>
        <v>0</v>
      </c>
      <c r="Q62" s="832"/>
      <c r="S62" s="988"/>
      <c r="T62" s="684">
        <f>M62+S62</f>
        <v>0</v>
      </c>
      <c r="U62" s="832"/>
    </row>
    <row r="63" spans="1:21" ht="10.9" hidden="1" customHeight="1" x14ac:dyDescent="0.25">
      <c r="A63" s="981"/>
      <c r="B63" s="982"/>
      <c r="C63" s="811"/>
      <c r="D63" s="827" t="s">
        <v>1199</v>
      </c>
      <c r="E63" s="1083"/>
      <c r="F63" s="1084"/>
      <c r="G63" s="816"/>
      <c r="H63" s="986"/>
      <c r="I63" s="986"/>
      <c r="J63" s="986"/>
      <c r="K63" s="986"/>
      <c r="L63" s="365">
        <f t="shared" si="56"/>
        <v>0</v>
      </c>
      <c r="M63" s="365">
        <f t="shared" si="56"/>
        <v>0</v>
      </c>
      <c r="N63" s="987"/>
      <c r="O63" s="992"/>
      <c r="P63" s="818">
        <f>L63-M63</f>
        <v>0</v>
      </c>
      <c r="Q63" s="832"/>
      <c r="S63" s="988"/>
      <c r="T63" s="684">
        <f>M63+S63</f>
        <v>0</v>
      </c>
      <c r="U63" s="832"/>
    </row>
    <row r="64" spans="1:21" ht="10.9" customHeight="1" x14ac:dyDescent="0.25">
      <c r="A64" s="981">
        <f>A61+1</f>
        <v>50</v>
      </c>
      <c r="B64" s="982"/>
      <c r="C64" s="811"/>
      <c r="D64" s="1290" t="s">
        <v>1105</v>
      </c>
      <c r="E64" s="1290"/>
      <c r="F64" s="1291"/>
      <c r="G64" s="816"/>
      <c r="H64" s="986"/>
      <c r="I64" s="986"/>
      <c r="J64" s="986"/>
      <c r="K64" s="986"/>
      <c r="L64" s="365">
        <f t="shared" si="56"/>
        <v>0</v>
      </c>
      <c r="M64" s="365">
        <f t="shared" si="56"/>
        <v>0</v>
      </c>
      <c r="N64" s="987"/>
      <c r="O64" s="992"/>
      <c r="P64" s="818">
        <f>L64-M64</f>
        <v>0</v>
      </c>
      <c r="Q64" s="832"/>
      <c r="S64" s="988"/>
      <c r="T64" s="684">
        <f>M64+S64</f>
        <v>0</v>
      </c>
      <c r="U64" s="832"/>
    </row>
    <row r="65" spans="1:22" ht="10.9" customHeight="1" x14ac:dyDescent="0.25">
      <c r="A65" s="824">
        <f t="shared" si="3"/>
        <v>51</v>
      </c>
      <c r="B65" s="813">
        <v>23</v>
      </c>
      <c r="C65" s="1286" t="s">
        <v>1060</v>
      </c>
      <c r="D65" s="1286"/>
      <c r="E65" s="1286"/>
      <c r="F65" s="1287"/>
      <c r="G65" s="817" t="s">
        <v>587</v>
      </c>
      <c r="H65" s="693">
        <f t="shared" ref="H65:M65" si="57">H66</f>
        <v>0</v>
      </c>
      <c r="I65" s="693">
        <f t="shared" si="57"/>
        <v>0</v>
      </c>
      <c r="J65" s="693">
        <f t="shared" si="57"/>
        <v>0</v>
      </c>
      <c r="K65" s="693">
        <f t="shared" si="57"/>
        <v>0</v>
      </c>
      <c r="L65" s="693">
        <f t="shared" si="57"/>
        <v>0</v>
      </c>
      <c r="M65" s="693">
        <f t="shared" si="57"/>
        <v>0</v>
      </c>
      <c r="N65" s="685"/>
      <c r="O65" s="679">
        <f>O66</f>
        <v>0</v>
      </c>
      <c r="P65" s="693">
        <f>P66</f>
        <v>0</v>
      </c>
      <c r="Q65" s="695">
        <f>Q66</f>
        <v>0</v>
      </c>
      <c r="S65" s="696">
        <f>S66</f>
        <v>0</v>
      </c>
      <c r="T65" s="695">
        <f>T66</f>
        <v>0</v>
      </c>
      <c r="U65" s="695">
        <f>U66</f>
        <v>0</v>
      </c>
    </row>
    <row r="66" spans="1:22" ht="10.9" customHeight="1" x14ac:dyDescent="0.25">
      <c r="A66" s="819">
        <f t="shared" si="3"/>
        <v>52</v>
      </c>
      <c r="B66" s="820"/>
      <c r="C66" s="1288" t="s">
        <v>1107</v>
      </c>
      <c r="D66" s="1288"/>
      <c r="E66" s="1288"/>
      <c r="F66" s="1289"/>
      <c r="G66" s="809" t="s">
        <v>587</v>
      </c>
      <c r="H66" s="906">
        <f t="shared" ref="H66:M66" si="58">SUM(H67:H67)</f>
        <v>0</v>
      </c>
      <c r="I66" s="907">
        <f t="shared" si="58"/>
        <v>0</v>
      </c>
      <c r="J66" s="907">
        <f t="shared" si="58"/>
        <v>0</v>
      </c>
      <c r="K66" s="907">
        <f t="shared" si="58"/>
        <v>0</v>
      </c>
      <c r="L66" s="907">
        <f t="shared" si="58"/>
        <v>0</v>
      </c>
      <c r="M66" s="907">
        <f t="shared" si="58"/>
        <v>0</v>
      </c>
      <c r="N66" s="907"/>
      <c r="O66" s="907">
        <f>SUM(O67:O67)</f>
        <v>0</v>
      </c>
      <c r="P66" s="907">
        <f>SUM(P67:P67)</f>
        <v>0</v>
      </c>
      <c r="Q66" s="908">
        <f>SUM(Q67:Q67)</f>
        <v>0</v>
      </c>
      <c r="S66" s="909">
        <f>SUM(S67:S67)</f>
        <v>0</v>
      </c>
      <c r="T66" s="908">
        <f>SUM(T67:T67)</f>
        <v>0</v>
      </c>
      <c r="U66" s="921">
        <f>SUM(U67:U67)</f>
        <v>0</v>
      </c>
    </row>
    <row r="67" spans="1:22" ht="10.9" customHeight="1" x14ac:dyDescent="0.25">
      <c r="A67" s="981">
        <f t="shared" si="3"/>
        <v>53</v>
      </c>
      <c r="B67" s="982"/>
      <c r="C67" s="811" t="s">
        <v>1104</v>
      </c>
      <c r="D67" s="1290" t="s">
        <v>1106</v>
      </c>
      <c r="E67" s="1290"/>
      <c r="F67" s="1291"/>
      <c r="G67" s="808" t="s">
        <v>587</v>
      </c>
      <c r="H67" s="912"/>
      <c r="I67" s="912"/>
      <c r="J67" s="912"/>
      <c r="K67" s="912"/>
      <c r="L67" s="264">
        <f>H67+J67</f>
        <v>0</v>
      </c>
      <c r="M67" s="264">
        <f>I67+K67</f>
        <v>0</v>
      </c>
      <c r="N67" s="913"/>
      <c r="O67" s="912"/>
      <c r="P67" s="818">
        <f>L67-M67</f>
        <v>0</v>
      </c>
      <c r="Q67" s="829"/>
      <c r="S67" s="914"/>
      <c r="T67" s="823">
        <f>M67+S67</f>
        <v>0</v>
      </c>
      <c r="U67" s="829"/>
    </row>
    <row r="68" spans="1:22" ht="11.45" customHeight="1" x14ac:dyDescent="0.25">
      <c r="A68" s="805">
        <f>A67+1</f>
        <v>54</v>
      </c>
      <c r="B68" s="812"/>
      <c r="C68" s="1129" t="s">
        <v>1066</v>
      </c>
      <c r="D68" s="1129"/>
      <c r="E68" s="1129"/>
      <c r="F68" s="1130"/>
      <c r="G68" s="1131"/>
      <c r="H68" s="1132">
        <f t="shared" ref="H68:M68" si="59">SUM(H6,H30,H59)</f>
        <v>0</v>
      </c>
      <c r="I68" s="1133">
        <f t="shared" si="59"/>
        <v>150.89860999999999</v>
      </c>
      <c r="J68" s="1133">
        <f t="shared" si="59"/>
        <v>0</v>
      </c>
      <c r="K68" s="1133">
        <f t="shared" si="59"/>
        <v>0</v>
      </c>
      <c r="L68" s="1133">
        <f t="shared" si="59"/>
        <v>0</v>
      </c>
      <c r="M68" s="1133">
        <f t="shared" si="59"/>
        <v>150.89860999999999</v>
      </c>
      <c r="N68" s="1134"/>
      <c r="O68" s="1133">
        <f>SUM(O6,O30,O59)</f>
        <v>0</v>
      </c>
      <c r="P68" s="1133">
        <f>SUM(P6,P30,P59)</f>
        <v>-150.89860999999999</v>
      </c>
      <c r="Q68" s="1135">
        <f>SUM(Q6,Q30,Q59)</f>
        <v>0</v>
      </c>
      <c r="S68" s="1136">
        <f>SUM(S6,S30,S59)</f>
        <v>0</v>
      </c>
      <c r="T68" s="1135">
        <f>SUM(T6,T30,T59)</f>
        <v>150.89860999999999</v>
      </c>
      <c r="U68" s="1137">
        <f>SUM(U6,U30,U59)</f>
        <v>0</v>
      </c>
      <c r="V68" s="260"/>
    </row>
    <row r="69" spans="1:22" ht="11.45" customHeight="1" thickBot="1" x14ac:dyDescent="0.3">
      <c r="A69" s="825">
        <f t="shared" si="3"/>
        <v>55</v>
      </c>
      <c r="B69" s="814"/>
      <c r="C69" s="1138" t="s">
        <v>1061</v>
      </c>
      <c r="D69" s="1138"/>
      <c r="E69" s="1138"/>
      <c r="F69" s="1139"/>
      <c r="G69" s="1140" t="s">
        <v>587</v>
      </c>
      <c r="H69" s="1141">
        <f t="shared" ref="H69:M69" si="60">SUM(H18,H49,H65)</f>
        <v>1398.10645</v>
      </c>
      <c r="I69" s="1142">
        <f t="shared" si="60"/>
        <v>1647.65245</v>
      </c>
      <c r="J69" s="1142">
        <f t="shared" si="60"/>
        <v>0</v>
      </c>
      <c r="K69" s="1142">
        <f t="shared" si="60"/>
        <v>0</v>
      </c>
      <c r="L69" s="1142">
        <f t="shared" si="60"/>
        <v>1398.10645</v>
      </c>
      <c r="M69" s="1142">
        <f t="shared" si="60"/>
        <v>1647.65245</v>
      </c>
      <c r="N69" s="1143"/>
      <c r="O69" s="1142">
        <f>SUM(O18,O49,O65)</f>
        <v>0</v>
      </c>
      <c r="P69" s="1142">
        <f>SUM(P18,P49,P65)</f>
        <v>-249.54600000000005</v>
      </c>
      <c r="Q69" s="1144">
        <f>SUM(Q18,Q49,Q65)</f>
        <v>0</v>
      </c>
      <c r="S69" s="1145">
        <f>SUM(S18,S49,S65)</f>
        <v>365.03750000000002</v>
      </c>
      <c r="T69" s="1144">
        <f>SUM(T18,T49,T65)</f>
        <v>2012.68995</v>
      </c>
      <c r="U69" s="1146">
        <f>SUM(U18,U49,U65)</f>
        <v>0</v>
      </c>
      <c r="V69" s="260"/>
    </row>
    <row r="70" spans="1:22" s="686" customFormat="1" ht="11.45" customHeight="1" thickBot="1" x14ac:dyDescent="0.3">
      <c r="A70" s="826">
        <f t="shared" si="3"/>
        <v>56</v>
      </c>
      <c r="B70" s="815"/>
      <c r="C70" s="1147" t="s">
        <v>1108</v>
      </c>
      <c r="D70" s="1147"/>
      <c r="E70" s="1147"/>
      <c r="F70" s="1148"/>
      <c r="G70" s="1149" t="s">
        <v>24</v>
      </c>
      <c r="H70" s="1150">
        <f t="shared" ref="H70:M70" si="61">SUM(H68:H69)</f>
        <v>1398.10645</v>
      </c>
      <c r="I70" s="929">
        <f t="shared" si="61"/>
        <v>1798.55106</v>
      </c>
      <c r="J70" s="929">
        <f t="shared" si="61"/>
        <v>0</v>
      </c>
      <c r="K70" s="929">
        <f t="shared" si="61"/>
        <v>0</v>
      </c>
      <c r="L70" s="929">
        <f t="shared" si="61"/>
        <v>1398.10645</v>
      </c>
      <c r="M70" s="929">
        <f t="shared" si="61"/>
        <v>1798.55106</v>
      </c>
      <c r="N70" s="1151"/>
      <c r="O70" s="929">
        <f>SUM(O68:O69)</f>
        <v>0</v>
      </c>
      <c r="P70" s="929">
        <f>SUM(P68:P69)</f>
        <v>-400.44461000000001</v>
      </c>
      <c r="Q70" s="930">
        <f>SUM(Q68:Q69)</f>
        <v>0</v>
      </c>
      <c r="R70"/>
      <c r="S70" s="931">
        <f>SUM(S68:S69)</f>
        <v>365.03750000000002</v>
      </c>
      <c r="T70" s="930">
        <f>SUM(T68:T69)</f>
        <v>2163.5885600000001</v>
      </c>
      <c r="U70" s="1152">
        <f>SUM(U68:U69)</f>
        <v>0</v>
      </c>
    </row>
    <row r="71" spans="1:22" ht="1.5" customHeight="1" x14ac:dyDescent="0.25">
      <c r="A71" s="932"/>
      <c r="B71" s="932"/>
      <c r="C71" s="262"/>
      <c r="D71" s="262"/>
      <c r="E71" s="262"/>
      <c r="F71" s="262"/>
      <c r="G71" s="262"/>
      <c r="H71" s="262"/>
      <c r="I71" s="262"/>
      <c r="J71" s="262"/>
      <c r="K71" s="262"/>
      <c r="L71" s="262"/>
      <c r="M71" s="262"/>
      <c r="N71" s="262"/>
      <c r="O71" s="262"/>
      <c r="P71" s="262"/>
      <c r="Q71" s="262"/>
      <c r="S71" s="262"/>
      <c r="T71" s="262"/>
    </row>
    <row r="72" spans="1:22" s="54" customFormat="1" ht="24.6" customHeight="1" x14ac:dyDescent="0.25">
      <c r="A72" s="1242" t="s">
        <v>1200</v>
      </c>
      <c r="B72" s="1242"/>
      <c r="C72" s="1243"/>
      <c r="D72" s="1243"/>
      <c r="E72" s="1243"/>
      <c r="F72" s="1243"/>
      <c r="G72" s="1243"/>
      <c r="H72" s="1243"/>
      <c r="I72" s="1243"/>
      <c r="J72" s="1243"/>
      <c r="K72" s="1243"/>
      <c r="L72" s="1243"/>
      <c r="M72" s="1243"/>
      <c r="N72" s="1243"/>
      <c r="O72" s="1243"/>
      <c r="P72" s="1243"/>
      <c r="Q72" s="1243"/>
      <c r="R72" s="1292"/>
      <c r="S72" s="1292"/>
      <c r="T72" s="1292"/>
      <c r="U72" s="1292"/>
    </row>
    <row r="73" spans="1:22" s="54" customFormat="1" ht="11.25" customHeight="1" x14ac:dyDescent="0.25">
      <c r="A73" s="1242" t="s">
        <v>1037</v>
      </c>
      <c r="B73" s="1242"/>
      <c r="C73" s="1243"/>
      <c r="D73" s="1243"/>
      <c r="E73" s="1243"/>
      <c r="F73" s="1243"/>
      <c r="G73" s="1243"/>
      <c r="H73" s="1243"/>
      <c r="I73" s="1243"/>
      <c r="J73" s="1243"/>
      <c r="K73" s="1243"/>
      <c r="L73" s="1243"/>
      <c r="M73" s="1243"/>
      <c r="N73" s="1243"/>
      <c r="O73" s="1243"/>
      <c r="P73" s="1243"/>
      <c r="Q73" s="1243"/>
      <c r="R73" s="1244"/>
      <c r="S73" s="1244"/>
      <c r="T73" s="1244"/>
      <c r="U73" s="1244"/>
    </row>
    <row r="74" spans="1:22" s="54" customFormat="1" ht="11.25" customHeight="1" x14ac:dyDescent="0.25">
      <c r="A74" s="1242" t="s">
        <v>776</v>
      </c>
      <c r="B74" s="1242"/>
      <c r="C74" s="1243"/>
      <c r="D74" s="1243"/>
      <c r="E74" s="1243"/>
      <c r="F74" s="1243"/>
      <c r="G74" s="1243"/>
      <c r="H74" s="1243"/>
      <c r="I74" s="1243"/>
      <c r="J74" s="1243"/>
      <c r="K74" s="1243"/>
      <c r="L74" s="1243"/>
      <c r="M74" s="1243"/>
      <c r="N74" s="1243"/>
      <c r="O74" s="1243"/>
      <c r="P74" s="1243"/>
      <c r="Q74" s="1243"/>
      <c r="R74" s="1244"/>
      <c r="S74" s="1244"/>
      <c r="T74" s="1244"/>
      <c r="U74" s="1244"/>
    </row>
    <row r="75" spans="1:22" s="54" customFormat="1" ht="11.25" customHeight="1" x14ac:dyDescent="0.25">
      <c r="A75" s="1242" t="s">
        <v>1038</v>
      </c>
      <c r="B75" s="1242"/>
      <c r="C75" s="1243"/>
      <c r="D75" s="1243"/>
      <c r="E75" s="1243"/>
      <c r="F75" s="1243"/>
      <c r="G75" s="1243"/>
      <c r="H75" s="1243"/>
      <c r="I75" s="1243"/>
      <c r="J75" s="1243"/>
      <c r="K75" s="1243"/>
      <c r="L75" s="1243"/>
      <c r="M75" s="1243"/>
      <c r="N75" s="1243"/>
      <c r="O75" s="1243"/>
      <c r="P75" s="1243"/>
      <c r="Q75" s="1243"/>
      <c r="R75" s="1244"/>
      <c r="S75" s="1244"/>
      <c r="T75" s="1244"/>
      <c r="U75" s="1244"/>
    </row>
    <row r="76" spans="1:22" s="54" customFormat="1" ht="11.25" customHeight="1" x14ac:dyDescent="0.25">
      <c r="A76" s="1242" t="s">
        <v>1095</v>
      </c>
      <c r="B76" s="1242"/>
      <c r="C76" s="1243"/>
      <c r="D76" s="1243"/>
      <c r="E76" s="1243"/>
      <c r="F76" s="1243"/>
      <c r="G76" s="1243"/>
      <c r="H76" s="1243"/>
      <c r="I76" s="1243"/>
      <c r="J76" s="1243"/>
      <c r="K76" s="1243"/>
      <c r="L76" s="1243"/>
      <c r="M76" s="1243"/>
      <c r="N76" s="1243"/>
      <c r="O76" s="1243"/>
      <c r="P76" s="1243"/>
      <c r="Q76" s="1243"/>
      <c r="R76" s="1244"/>
      <c r="S76" s="1244"/>
      <c r="T76" s="1244"/>
      <c r="U76" s="1244"/>
    </row>
    <row r="77" spans="1:22" s="54" customFormat="1" ht="11.25" customHeight="1" x14ac:dyDescent="0.25">
      <c r="A77" s="1242" t="s">
        <v>1039</v>
      </c>
      <c r="B77" s="1242"/>
      <c r="C77" s="1243"/>
      <c r="D77" s="1243"/>
      <c r="E77" s="1243"/>
      <c r="F77" s="1243"/>
      <c r="G77" s="1243"/>
      <c r="H77" s="1243"/>
      <c r="I77" s="1243"/>
      <c r="J77" s="1243"/>
      <c r="K77" s="1243"/>
      <c r="L77" s="1243"/>
      <c r="M77" s="1243"/>
      <c r="N77" s="1243"/>
      <c r="O77" s="1243"/>
      <c r="P77" s="1243"/>
      <c r="Q77" s="1243"/>
      <c r="R77" s="1244"/>
      <c r="S77" s="1244"/>
      <c r="T77" s="1244"/>
      <c r="U77" s="1244"/>
    </row>
    <row r="78" spans="1:22" s="54" customFormat="1" ht="11.25" customHeight="1" x14ac:dyDescent="0.25">
      <c r="A78" s="1242" t="s">
        <v>87</v>
      </c>
      <c r="B78" s="1242"/>
      <c r="C78" s="1243"/>
      <c r="D78" s="1243"/>
      <c r="E78" s="1243"/>
      <c r="F78" s="1243"/>
      <c r="G78" s="1243"/>
      <c r="H78" s="1243"/>
      <c r="I78" s="1243"/>
      <c r="J78" s="1243"/>
      <c r="K78" s="1243"/>
      <c r="L78" s="1243"/>
      <c r="M78" s="1243"/>
      <c r="N78" s="1243"/>
      <c r="O78" s="1243"/>
      <c r="P78" s="1243"/>
      <c r="Q78" s="1243"/>
      <c r="R78" s="1244"/>
      <c r="S78" s="1244"/>
      <c r="T78" s="1244"/>
      <c r="U78" s="1244"/>
    </row>
    <row r="79" spans="1:22" s="54" customFormat="1" ht="11.25" customHeight="1" x14ac:dyDescent="0.25">
      <c r="A79" s="1277" t="s">
        <v>95</v>
      </c>
      <c r="B79" s="1277"/>
      <c r="C79" s="1278"/>
      <c r="D79" s="1278"/>
      <c r="E79" s="1278"/>
      <c r="F79" s="1278"/>
      <c r="G79" s="1278"/>
      <c r="H79" s="1278"/>
      <c r="I79" s="1278"/>
      <c r="J79" s="1278"/>
      <c r="K79" s="1278"/>
      <c r="L79" s="1278"/>
      <c r="M79" s="1278"/>
      <c r="N79" s="1278"/>
      <c r="O79" s="1278"/>
      <c r="P79" s="1278"/>
      <c r="Q79" s="1278"/>
      <c r="R79" s="1244"/>
      <c r="S79" s="1244"/>
      <c r="T79" s="1244"/>
      <c r="U79" s="1244"/>
    </row>
    <row r="80" spans="1:22" s="54" customFormat="1" ht="11.25" customHeight="1" x14ac:dyDescent="0.25">
      <c r="A80" s="1242" t="s">
        <v>1049</v>
      </c>
      <c r="B80" s="1242"/>
      <c r="C80" s="1243"/>
      <c r="D80" s="1243"/>
      <c r="E80" s="1243"/>
      <c r="F80" s="1243"/>
      <c r="G80" s="1243"/>
      <c r="H80" s="1243"/>
      <c r="I80" s="1243"/>
      <c r="J80" s="1243"/>
      <c r="K80" s="1243"/>
      <c r="L80" s="1243"/>
      <c r="M80" s="1243"/>
      <c r="N80" s="1243"/>
      <c r="O80" s="1243"/>
      <c r="P80" s="1243"/>
      <c r="Q80" s="1243"/>
      <c r="R80" s="1244"/>
      <c r="S80" s="1244"/>
      <c r="T80" s="1244"/>
      <c r="U80" s="1244"/>
    </row>
    <row r="81" spans="1:21" ht="11.25" customHeight="1" x14ac:dyDescent="0.25">
      <c r="A81" s="1242" t="s">
        <v>1201</v>
      </c>
      <c r="B81" s="1242"/>
      <c r="C81" s="1243"/>
      <c r="D81" s="1243"/>
      <c r="E81" s="1243"/>
      <c r="F81" s="1243"/>
      <c r="G81" s="1243"/>
      <c r="H81" s="1243"/>
      <c r="I81" s="1243"/>
      <c r="J81" s="1243"/>
      <c r="K81" s="1243"/>
      <c r="L81" s="1243"/>
      <c r="M81" s="1243"/>
      <c r="N81" s="1243"/>
      <c r="O81" s="1243"/>
      <c r="P81" s="1243"/>
      <c r="Q81" s="1243"/>
      <c r="R81" s="1274"/>
      <c r="S81" s="1274"/>
      <c r="T81" s="1274"/>
      <c r="U81" s="1274"/>
    </row>
    <row r="82" spans="1:21" ht="11.25" customHeight="1" x14ac:dyDescent="0.25">
      <c r="A82" s="1275" t="s">
        <v>1142</v>
      </c>
      <c r="B82" s="1275"/>
      <c r="C82" s="1276"/>
      <c r="D82" s="1276"/>
      <c r="E82" s="1276"/>
      <c r="F82" s="1276"/>
      <c r="G82" s="1276"/>
      <c r="H82" s="1276"/>
      <c r="I82" s="1276"/>
      <c r="J82" s="1276"/>
      <c r="K82" s="1276"/>
      <c r="L82" s="1276"/>
      <c r="M82" s="1276"/>
      <c r="N82" s="1276"/>
      <c r="O82" s="1276"/>
      <c r="P82" s="1276"/>
      <c r="Q82" s="1276"/>
    </row>
    <row r="83" spans="1:21" x14ac:dyDescent="0.25">
      <c r="A83" s="1277"/>
      <c r="B83" s="1242"/>
      <c r="C83" s="1243"/>
      <c r="D83" s="1243"/>
      <c r="E83" s="1243"/>
      <c r="F83" s="1243"/>
      <c r="G83" s="1243"/>
      <c r="H83" s="1243"/>
      <c r="I83" s="1243"/>
      <c r="J83" s="1243"/>
      <c r="K83" s="1243"/>
      <c r="L83" s="1243"/>
      <c r="M83" s="1243"/>
      <c r="N83" s="1243"/>
      <c r="O83" s="1243"/>
      <c r="P83" s="1243"/>
      <c r="Q83" s="1243"/>
    </row>
  </sheetData>
  <mergeCells count="64">
    <mergeCell ref="A3:A5"/>
    <mergeCell ref="C3:F5"/>
    <mergeCell ref="G3:G5"/>
    <mergeCell ref="H3:I3"/>
    <mergeCell ref="J3:K3"/>
    <mergeCell ref="C18:F18"/>
    <mergeCell ref="N3:N4"/>
    <mergeCell ref="O3:O4"/>
    <mergeCell ref="P3:P4"/>
    <mergeCell ref="Q3:Q4"/>
    <mergeCell ref="L3:M3"/>
    <mergeCell ref="U3:U4"/>
    <mergeCell ref="C6:F6"/>
    <mergeCell ref="C7:F7"/>
    <mergeCell ref="C11:F11"/>
    <mergeCell ref="C14:F14"/>
    <mergeCell ref="S3:S4"/>
    <mergeCell ref="T3:T4"/>
    <mergeCell ref="C41:F41"/>
    <mergeCell ref="C19:F19"/>
    <mergeCell ref="C23:F23"/>
    <mergeCell ref="C26:F26"/>
    <mergeCell ref="C27:F27"/>
    <mergeCell ref="C30:F30"/>
    <mergeCell ref="C31:F31"/>
    <mergeCell ref="D33:F33"/>
    <mergeCell ref="C34:F34"/>
    <mergeCell ref="C37:F37"/>
    <mergeCell ref="D38:F38"/>
    <mergeCell ref="C39:F39"/>
    <mergeCell ref="D55:F55"/>
    <mergeCell ref="C42:F42"/>
    <mergeCell ref="C43:F43"/>
    <mergeCell ref="C45:F45"/>
    <mergeCell ref="C47:F47"/>
    <mergeCell ref="D48:F48"/>
    <mergeCell ref="C49:F49"/>
    <mergeCell ref="C50:F50"/>
    <mergeCell ref="D51:F51"/>
    <mergeCell ref="D52:F52"/>
    <mergeCell ref="C53:F53"/>
    <mergeCell ref="D54:F54"/>
    <mergeCell ref="A73:U73"/>
    <mergeCell ref="C56:F56"/>
    <mergeCell ref="D57:F57"/>
    <mergeCell ref="D58:F58"/>
    <mergeCell ref="C59:F59"/>
    <mergeCell ref="C60:F60"/>
    <mergeCell ref="D61:F61"/>
    <mergeCell ref="D64:F64"/>
    <mergeCell ref="C65:F65"/>
    <mergeCell ref="C66:F66"/>
    <mergeCell ref="D67:F67"/>
    <mergeCell ref="A72:U72"/>
    <mergeCell ref="A80:U80"/>
    <mergeCell ref="A81:U81"/>
    <mergeCell ref="A82:Q82"/>
    <mergeCell ref="A83:Q83"/>
    <mergeCell ref="A74:U74"/>
    <mergeCell ref="A75:U75"/>
    <mergeCell ref="A76:U76"/>
    <mergeCell ref="A77:U77"/>
    <mergeCell ref="A78:U78"/>
    <mergeCell ref="A79:U79"/>
  </mergeCells>
  <printOptions horizontalCentered="1"/>
  <pageMargins left="0.39370078740157483" right="0.19685039370078741" top="0.27559055118110237" bottom="0.11811023622047245" header="0" footer="0"/>
  <pageSetup paperSize="9" scale="66" fitToHeight="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54C68-5FF3-4D7D-8B3E-E6AA85D35AD9}">
  <sheetPr>
    <pageSetUpPr fitToPage="1"/>
  </sheetPr>
  <dimension ref="A1:K46"/>
  <sheetViews>
    <sheetView zoomScaleNormal="100" workbookViewId="0">
      <selection activeCell="P27" sqref="P27"/>
    </sheetView>
  </sheetViews>
  <sheetFormatPr defaultColWidth="9.140625" defaultRowHeight="12.75" x14ac:dyDescent="0.25"/>
  <cols>
    <col min="1" max="1" width="3.28515625" style="3" customWidth="1"/>
    <col min="2" max="2" width="7.85546875" style="3" customWidth="1"/>
    <col min="3" max="3" width="56.7109375" style="3" customWidth="1"/>
    <col min="4" max="4" width="3.28515625" style="3" customWidth="1"/>
    <col min="5" max="5" width="16.5703125" style="3" customWidth="1"/>
    <col min="6" max="6" width="3.28515625" style="3" customWidth="1"/>
    <col min="7" max="7" width="16.5703125" style="3" customWidth="1"/>
    <col min="8" max="8" width="3.28515625" style="3" customWidth="1"/>
    <col min="9" max="9" width="16.5703125" style="3" customWidth="1"/>
    <col min="10" max="10" width="2.42578125" style="3" customWidth="1"/>
    <col min="11" max="16384" width="9.140625" style="3"/>
  </cols>
  <sheetData>
    <row r="1" spans="1:11" ht="28.5" x14ac:dyDescent="0.25">
      <c r="A1" s="604" t="s">
        <v>743</v>
      </c>
      <c r="B1" s="784"/>
      <c r="C1" s="784"/>
      <c r="D1" s="784"/>
      <c r="E1" s="9"/>
      <c r="F1" s="215"/>
      <c r="G1" s="9"/>
      <c r="H1" s="9"/>
      <c r="I1" s="202"/>
      <c r="J1" s="9"/>
    </row>
    <row r="2" spans="1:11" s="1" customFormat="1" ht="22.5" customHeight="1" thickBot="1" x14ac:dyDescent="0.3">
      <c r="A2" s="9"/>
      <c r="B2" s="9"/>
      <c r="C2" s="9"/>
      <c r="D2" s="9"/>
      <c r="E2" s="9"/>
      <c r="F2" s="9"/>
      <c r="G2" s="9"/>
      <c r="H2" s="9"/>
      <c r="I2" s="785" t="s">
        <v>761</v>
      </c>
      <c r="J2" s="9"/>
    </row>
    <row r="3" spans="1:11" s="4" customFormat="1" ht="19.5" customHeight="1" x14ac:dyDescent="0.2">
      <c r="A3" s="1353" t="s">
        <v>448</v>
      </c>
      <c r="B3" s="1355" t="s">
        <v>650</v>
      </c>
      <c r="C3" s="1355"/>
      <c r="D3" s="1357" t="s">
        <v>744</v>
      </c>
      <c r="E3" s="1358"/>
      <c r="F3" s="1358"/>
      <c r="G3" s="1358"/>
      <c r="H3" s="1358"/>
      <c r="I3" s="1359"/>
      <c r="J3" s="216"/>
    </row>
    <row r="4" spans="1:11" s="4" customFormat="1" ht="13.5" customHeight="1" thickBot="1" x14ac:dyDescent="0.25">
      <c r="A4" s="1354"/>
      <c r="B4" s="1356"/>
      <c r="C4" s="1356"/>
      <c r="D4" s="1360" t="s">
        <v>1077</v>
      </c>
      <c r="E4" s="1361"/>
      <c r="F4" s="1360" t="s">
        <v>477</v>
      </c>
      <c r="G4" s="1361"/>
      <c r="H4" s="1360" t="s">
        <v>474</v>
      </c>
      <c r="I4" s="1362"/>
      <c r="J4" s="216"/>
    </row>
    <row r="5" spans="1:11" s="4" customFormat="1" ht="12.75" customHeight="1" x14ac:dyDescent="0.2">
      <c r="A5" s="786" t="s">
        <v>60</v>
      </c>
      <c r="B5" s="1348" t="s">
        <v>1067</v>
      </c>
      <c r="C5" s="1348"/>
      <c r="D5" s="1349">
        <f>SUM(D6:E10)</f>
        <v>2</v>
      </c>
      <c r="E5" s="1350"/>
      <c r="F5" s="1349">
        <f>SUM(F6:G10)</f>
        <v>0</v>
      </c>
      <c r="G5" s="1350"/>
      <c r="H5" s="1351">
        <f t="shared" ref="H5:H11" si="0">SUM(D5+F5)</f>
        <v>2</v>
      </c>
      <c r="I5" s="1352"/>
      <c r="J5" s="216"/>
    </row>
    <row r="6" spans="1:11" s="4" customFormat="1" ht="12.75" customHeight="1" x14ac:dyDescent="0.2">
      <c r="A6" s="259" t="s">
        <v>61</v>
      </c>
      <c r="B6" s="1343" t="s">
        <v>597</v>
      </c>
      <c r="C6" s="276" t="s">
        <v>1068</v>
      </c>
      <c r="D6" s="1324"/>
      <c r="E6" s="1325"/>
      <c r="F6" s="1326"/>
      <c r="G6" s="1325"/>
      <c r="H6" s="1328">
        <f t="shared" si="0"/>
        <v>0</v>
      </c>
      <c r="I6" s="1329"/>
      <c r="J6" s="216"/>
    </row>
    <row r="7" spans="1:11" s="4" customFormat="1" ht="12.75" customHeight="1" x14ac:dyDescent="0.2">
      <c r="A7" s="259" t="s">
        <v>62</v>
      </c>
      <c r="B7" s="1344"/>
      <c r="C7" s="276" t="s">
        <v>1069</v>
      </c>
      <c r="D7" s="1324"/>
      <c r="E7" s="1325"/>
      <c r="F7" s="1326"/>
      <c r="G7" s="1327"/>
      <c r="H7" s="1328">
        <f t="shared" si="0"/>
        <v>0</v>
      </c>
      <c r="I7" s="1329"/>
      <c r="J7" s="216"/>
    </row>
    <row r="8" spans="1:11" s="4" customFormat="1" ht="12.75" customHeight="1" x14ac:dyDescent="0.2">
      <c r="A8" s="259" t="s">
        <v>63</v>
      </c>
      <c r="B8" s="1344"/>
      <c r="C8" s="276" t="s">
        <v>1070</v>
      </c>
      <c r="D8" s="1324"/>
      <c r="E8" s="1325"/>
      <c r="F8" s="1326"/>
      <c r="G8" s="1327"/>
      <c r="H8" s="1328">
        <f t="shared" si="0"/>
        <v>0</v>
      </c>
      <c r="I8" s="1329"/>
      <c r="J8" s="216"/>
    </row>
    <row r="9" spans="1:11" s="4" customFormat="1" ht="12.75" customHeight="1" x14ac:dyDescent="0.2">
      <c r="A9" s="259" t="s">
        <v>64</v>
      </c>
      <c r="B9" s="1344"/>
      <c r="C9" s="276" t="s">
        <v>1071</v>
      </c>
      <c r="D9" s="1324">
        <v>2</v>
      </c>
      <c r="E9" s="1327"/>
      <c r="F9" s="1326"/>
      <c r="G9" s="1327"/>
      <c r="H9" s="1328">
        <f t="shared" ref="H9" si="1">SUM(D9+F9)</f>
        <v>2</v>
      </c>
      <c r="I9" s="1329"/>
      <c r="J9" s="216"/>
    </row>
    <row r="10" spans="1:11" s="4" customFormat="1" ht="12.75" customHeight="1" x14ac:dyDescent="0.2">
      <c r="A10" s="259" t="s">
        <v>1146</v>
      </c>
      <c r="B10" s="1345"/>
      <c r="C10" s="787" t="s">
        <v>1147</v>
      </c>
      <c r="D10" s="1324"/>
      <c r="E10" s="1325"/>
      <c r="F10" s="1326"/>
      <c r="G10" s="1327"/>
      <c r="H10" s="1328">
        <f t="shared" si="0"/>
        <v>0</v>
      </c>
      <c r="I10" s="1329"/>
      <c r="J10" s="216"/>
    </row>
    <row r="11" spans="1:11" s="4" customFormat="1" ht="12.75" customHeight="1" x14ac:dyDescent="0.2">
      <c r="A11" s="788" t="s">
        <v>65</v>
      </c>
      <c r="B11" s="1346" t="s">
        <v>1148</v>
      </c>
      <c r="C11" s="1347"/>
      <c r="D11" s="1332">
        <v>4747.3729999999996</v>
      </c>
      <c r="E11" s="1327"/>
      <c r="F11" s="1332">
        <v>988.84500000000003</v>
      </c>
      <c r="G11" s="1327"/>
      <c r="H11" s="1334">
        <f t="shared" si="0"/>
        <v>5736.2179999999998</v>
      </c>
      <c r="I11" s="1329"/>
      <c r="J11" s="216"/>
      <c r="K11" s="1063" t="s">
        <v>1155</v>
      </c>
    </row>
    <row r="12" spans="1:11" s="4" customFormat="1" ht="12.75" customHeight="1" x14ac:dyDescent="0.2">
      <c r="A12" s="789" t="s">
        <v>1072</v>
      </c>
      <c r="B12" s="790" t="s">
        <v>478</v>
      </c>
      <c r="C12" s="791" t="s">
        <v>1149</v>
      </c>
      <c r="D12" s="792">
        <v>0</v>
      </c>
      <c r="E12" s="793"/>
      <c r="F12" s="794">
        <v>8</v>
      </c>
      <c r="G12" s="793">
        <v>988.84460000000001</v>
      </c>
      <c r="H12" s="795">
        <f>D12+F12</f>
        <v>8</v>
      </c>
      <c r="I12" s="796">
        <f>E12+G12</f>
        <v>988.84460000000001</v>
      </c>
      <c r="J12" s="216"/>
    </row>
    <row r="13" spans="1:11" s="4" customFormat="1" ht="12.75" customHeight="1" x14ac:dyDescent="0.2">
      <c r="A13" s="788" t="s">
        <v>686</v>
      </c>
      <c r="B13" s="797" t="s">
        <v>646</v>
      </c>
      <c r="C13" s="798"/>
      <c r="D13" s="1332">
        <f>SUM(D14:E17)</f>
        <v>0</v>
      </c>
      <c r="E13" s="1327"/>
      <c r="F13" s="1332">
        <f>SUM(F14:G17)</f>
        <v>18.864000000000001</v>
      </c>
      <c r="G13" s="1327"/>
      <c r="H13" s="1334">
        <f t="shared" ref="H13:H23" si="2">SUM(D13+F13)</f>
        <v>18.864000000000001</v>
      </c>
      <c r="I13" s="1329"/>
      <c r="J13" s="216"/>
    </row>
    <row r="14" spans="1:11" s="4" customFormat="1" ht="12.75" customHeight="1" x14ac:dyDescent="0.2">
      <c r="A14" s="259" t="s">
        <v>66</v>
      </c>
      <c r="B14" s="1343" t="s">
        <v>597</v>
      </c>
      <c r="C14" s="799" t="s">
        <v>480</v>
      </c>
      <c r="D14" s="1324"/>
      <c r="E14" s="1325"/>
      <c r="F14" s="1326"/>
      <c r="G14" s="1327"/>
      <c r="H14" s="1328">
        <f t="shared" si="2"/>
        <v>0</v>
      </c>
      <c r="I14" s="1329"/>
      <c r="J14" s="216"/>
    </row>
    <row r="15" spans="1:11" s="4" customFormat="1" ht="12.75" customHeight="1" x14ac:dyDescent="0.2">
      <c r="A15" s="259" t="s">
        <v>67</v>
      </c>
      <c r="B15" s="1344"/>
      <c r="C15" s="799" t="s">
        <v>479</v>
      </c>
      <c r="D15" s="1324"/>
      <c r="E15" s="1325"/>
      <c r="F15" s="1326"/>
      <c r="G15" s="1327"/>
      <c r="H15" s="1328">
        <f t="shared" si="2"/>
        <v>0</v>
      </c>
      <c r="I15" s="1329"/>
      <c r="J15" s="216"/>
    </row>
    <row r="16" spans="1:11" s="4" customFormat="1" ht="12.75" customHeight="1" x14ac:dyDescent="0.2">
      <c r="A16" s="259" t="s">
        <v>68</v>
      </c>
      <c r="B16" s="1344"/>
      <c r="C16" s="799" t="s">
        <v>1150</v>
      </c>
      <c r="D16" s="1324"/>
      <c r="E16" s="1325"/>
      <c r="F16" s="1326">
        <v>18.864000000000001</v>
      </c>
      <c r="G16" s="1327"/>
      <c r="H16" s="1328">
        <f t="shared" si="2"/>
        <v>18.864000000000001</v>
      </c>
      <c r="I16" s="1329"/>
      <c r="J16" s="216"/>
    </row>
    <row r="17" spans="1:10" s="4" customFormat="1" ht="12.75" customHeight="1" x14ac:dyDescent="0.2">
      <c r="A17" s="259" t="s">
        <v>69</v>
      </c>
      <c r="B17" s="1345"/>
      <c r="C17" s="799" t="s">
        <v>452</v>
      </c>
      <c r="D17" s="1324"/>
      <c r="E17" s="1325"/>
      <c r="F17" s="1326"/>
      <c r="G17" s="1327"/>
      <c r="H17" s="1328">
        <f t="shared" si="2"/>
        <v>0</v>
      </c>
      <c r="I17" s="1329"/>
      <c r="J17" s="216"/>
    </row>
    <row r="18" spans="1:10" s="4" customFormat="1" ht="12.75" customHeight="1" x14ac:dyDescent="0.2">
      <c r="A18" s="788" t="s">
        <v>688</v>
      </c>
      <c r="B18" s="797" t="s">
        <v>647</v>
      </c>
      <c r="C18" s="798"/>
      <c r="D18" s="1332">
        <f>SUM(D19:E21)</f>
        <v>0</v>
      </c>
      <c r="E18" s="1325"/>
      <c r="F18" s="1332">
        <f>SUM(F19:G21)</f>
        <v>0</v>
      </c>
      <c r="G18" s="1325"/>
      <c r="H18" s="1334">
        <f t="shared" si="2"/>
        <v>0</v>
      </c>
      <c r="I18" s="1342"/>
      <c r="J18" s="216"/>
    </row>
    <row r="19" spans="1:10" s="4" customFormat="1" ht="12.75" customHeight="1" x14ac:dyDescent="0.2">
      <c r="A19" s="259" t="s">
        <v>70</v>
      </c>
      <c r="B19" s="1343" t="s">
        <v>597</v>
      </c>
      <c r="C19" s="800" t="s">
        <v>480</v>
      </c>
      <c r="D19" s="1324"/>
      <c r="E19" s="1325"/>
      <c r="F19" s="1326"/>
      <c r="G19" s="1327"/>
      <c r="H19" s="1328">
        <f t="shared" si="2"/>
        <v>0</v>
      </c>
      <c r="I19" s="1329"/>
      <c r="J19" s="216"/>
    </row>
    <row r="20" spans="1:10" s="4" customFormat="1" ht="12.75" customHeight="1" x14ac:dyDescent="0.2">
      <c r="A20" s="259" t="s">
        <v>71</v>
      </c>
      <c r="B20" s="1344"/>
      <c r="C20" s="800" t="s">
        <v>479</v>
      </c>
      <c r="D20" s="1324"/>
      <c r="E20" s="1325"/>
      <c r="F20" s="1326"/>
      <c r="G20" s="1327"/>
      <c r="H20" s="1328">
        <f t="shared" si="2"/>
        <v>0</v>
      </c>
      <c r="I20" s="1329"/>
      <c r="J20" s="216"/>
    </row>
    <row r="21" spans="1:10" s="4" customFormat="1" ht="12.75" customHeight="1" x14ac:dyDescent="0.2">
      <c r="A21" s="259" t="s">
        <v>72</v>
      </c>
      <c r="B21" s="1345"/>
      <c r="C21" s="800" t="s">
        <v>452</v>
      </c>
      <c r="D21" s="1324"/>
      <c r="E21" s="1325"/>
      <c r="F21" s="1326"/>
      <c r="G21" s="1327"/>
      <c r="H21" s="1328">
        <f t="shared" si="2"/>
        <v>0</v>
      </c>
      <c r="I21" s="1329"/>
      <c r="J21" s="216"/>
    </row>
    <row r="22" spans="1:10" ht="12.75" customHeight="1" x14ac:dyDescent="0.2">
      <c r="A22" s="788" t="s">
        <v>73</v>
      </c>
      <c r="B22" s="1330" t="s">
        <v>648</v>
      </c>
      <c r="C22" s="1331"/>
      <c r="D22" s="1332">
        <v>851.87431000000004</v>
      </c>
      <c r="E22" s="1327"/>
      <c r="F22" s="1333"/>
      <c r="G22" s="1327"/>
      <c r="H22" s="1334">
        <f t="shared" si="2"/>
        <v>851.87431000000004</v>
      </c>
      <c r="I22" s="1329"/>
      <c r="J22" s="216"/>
    </row>
    <row r="23" spans="1:10" ht="12.75" customHeight="1" thickBot="1" x14ac:dyDescent="0.25">
      <c r="A23" s="801" t="s">
        <v>689</v>
      </c>
      <c r="B23" s="1335" t="s">
        <v>649</v>
      </c>
      <c r="C23" s="1336"/>
      <c r="D23" s="1337"/>
      <c r="E23" s="1338"/>
      <c r="F23" s="1337"/>
      <c r="G23" s="1338"/>
      <c r="H23" s="1339">
        <f t="shared" si="2"/>
        <v>0</v>
      </c>
      <c r="I23" s="1340"/>
      <c r="J23" s="216"/>
    </row>
    <row r="24" spans="1:10" x14ac:dyDescent="0.2">
      <c r="A24" s="216"/>
      <c r="B24" s="9"/>
      <c r="C24" s="9"/>
      <c r="D24" s="9"/>
      <c r="E24" s="9"/>
      <c r="F24" s="9"/>
      <c r="G24" s="216"/>
      <c r="H24" s="216"/>
      <c r="I24" s="802"/>
      <c r="J24" s="216"/>
    </row>
    <row r="25" spans="1:10" x14ac:dyDescent="0.2">
      <c r="A25" s="216" t="s">
        <v>596</v>
      </c>
      <c r="B25" s="9"/>
      <c r="C25" s="9"/>
      <c r="D25" s="9"/>
      <c r="E25" s="9"/>
      <c r="F25" s="9"/>
      <c r="G25" s="216"/>
      <c r="H25" s="216"/>
      <c r="I25" s="802"/>
      <c r="J25" s="216"/>
    </row>
    <row r="26" spans="1:10" x14ac:dyDescent="0.2">
      <c r="A26" s="1341" t="s">
        <v>745</v>
      </c>
      <c r="B26" s="1341"/>
      <c r="C26" s="1341"/>
      <c r="D26" s="1341"/>
      <c r="E26" s="1341"/>
      <c r="F26" s="1341"/>
      <c r="G26" s="1341"/>
      <c r="H26" s="1341"/>
      <c r="I26" s="1341"/>
      <c r="J26" s="216"/>
    </row>
    <row r="27" spans="1:10" ht="93.75" customHeight="1" x14ac:dyDescent="0.2">
      <c r="A27" s="1242" t="s">
        <v>1073</v>
      </c>
      <c r="B27" s="1322"/>
      <c r="C27" s="1322"/>
      <c r="D27" s="1322"/>
      <c r="E27" s="1322"/>
      <c r="F27" s="1322"/>
      <c r="G27" s="1322"/>
      <c r="H27" s="1322"/>
      <c r="I27" s="1322"/>
      <c r="J27" s="203"/>
    </row>
    <row r="28" spans="1:10" ht="93.6" customHeight="1" x14ac:dyDescent="0.2">
      <c r="A28" s="1242" t="s">
        <v>1074</v>
      </c>
      <c r="B28" s="1322"/>
      <c r="C28" s="1322"/>
      <c r="D28" s="1322"/>
      <c r="E28" s="1322"/>
      <c r="F28" s="1322"/>
      <c r="G28" s="1322"/>
      <c r="H28" s="1322"/>
      <c r="I28" s="1322"/>
      <c r="J28" s="203"/>
    </row>
    <row r="29" spans="1:10" ht="94.5" customHeight="1" x14ac:dyDescent="0.2">
      <c r="A29" s="1242" t="s">
        <v>1075</v>
      </c>
      <c r="B29" s="1322"/>
      <c r="C29" s="1322"/>
      <c r="D29" s="1322"/>
      <c r="E29" s="1322"/>
      <c r="F29" s="1322"/>
      <c r="G29" s="1322"/>
      <c r="H29" s="1322"/>
      <c r="I29" s="1322"/>
      <c r="J29" s="203"/>
    </row>
    <row r="30" spans="1:10" ht="68.25" customHeight="1" x14ac:dyDescent="0.2">
      <c r="A30" s="1242" t="s">
        <v>1076</v>
      </c>
      <c r="B30" s="1322"/>
      <c r="C30" s="1322"/>
      <c r="D30" s="1322"/>
      <c r="E30" s="1322"/>
      <c r="F30" s="1322"/>
      <c r="G30" s="1322"/>
      <c r="H30" s="1322"/>
      <c r="I30" s="1322"/>
      <c r="J30" s="203"/>
    </row>
    <row r="31" spans="1:10" ht="28.9" customHeight="1" x14ac:dyDescent="0.2">
      <c r="A31" s="1242" t="s">
        <v>1151</v>
      </c>
      <c r="B31" s="1323"/>
      <c r="C31" s="1323"/>
      <c r="D31" s="1323"/>
      <c r="E31" s="1323"/>
      <c r="F31" s="1323"/>
      <c r="G31" s="1323"/>
      <c r="H31" s="1323"/>
      <c r="I31" s="1323"/>
      <c r="J31" s="203"/>
    </row>
    <row r="32" spans="1:10" ht="45.75" customHeight="1" x14ac:dyDescent="0.2">
      <c r="A32" s="1242" t="s">
        <v>1152</v>
      </c>
      <c r="B32" s="1322"/>
      <c r="C32" s="1322"/>
      <c r="D32" s="1322"/>
      <c r="E32" s="1322"/>
      <c r="F32" s="1322"/>
      <c r="G32" s="1322"/>
      <c r="H32" s="1322"/>
      <c r="I32" s="1322"/>
      <c r="J32" s="203"/>
    </row>
    <row r="33" spans="1:10" ht="33.6" customHeight="1" x14ac:dyDescent="0.2">
      <c r="A33" s="1242" t="s">
        <v>1153</v>
      </c>
      <c r="B33" s="1323"/>
      <c r="C33" s="1323"/>
      <c r="D33" s="1323"/>
      <c r="E33" s="1323"/>
      <c r="F33" s="1323"/>
      <c r="G33" s="1323"/>
      <c r="H33" s="1323"/>
      <c r="I33" s="1323"/>
      <c r="J33" s="203"/>
    </row>
    <row r="34" spans="1:10" ht="20.45" customHeight="1" x14ac:dyDescent="0.2">
      <c r="A34" s="1242" t="s">
        <v>1154</v>
      </c>
      <c r="B34" s="1322"/>
      <c r="C34" s="1322"/>
      <c r="D34" s="1322"/>
      <c r="E34" s="1322"/>
      <c r="F34" s="1322"/>
      <c r="G34" s="1322"/>
      <c r="H34" s="1322"/>
      <c r="I34" s="1322"/>
      <c r="J34" s="203"/>
    </row>
    <row r="35" spans="1:10" x14ac:dyDescent="0.2">
      <c r="J35" s="203"/>
    </row>
    <row r="36" spans="1:10" x14ac:dyDescent="0.2">
      <c r="J36" s="203"/>
    </row>
    <row r="37" spans="1:10" x14ac:dyDescent="0.2">
      <c r="J37" s="203"/>
    </row>
    <row r="38" spans="1:10" x14ac:dyDescent="0.2">
      <c r="J38" s="203"/>
    </row>
    <row r="45" spans="1:10" x14ac:dyDescent="0.25">
      <c r="A45" s="2"/>
    </row>
    <row r="46" spans="1:10" x14ac:dyDescent="0.25">
      <c r="A46" s="2"/>
    </row>
  </sheetData>
  <sheetProtection formatRows="0" insertRows="0" deleteRows="0"/>
  <mergeCells count="76">
    <mergeCell ref="A3:A4"/>
    <mergeCell ref="B3:C4"/>
    <mergeCell ref="D3:I3"/>
    <mergeCell ref="D4:E4"/>
    <mergeCell ref="F4:G4"/>
    <mergeCell ref="H4:I4"/>
    <mergeCell ref="B5:C5"/>
    <mergeCell ref="D5:E5"/>
    <mergeCell ref="F5:G5"/>
    <mergeCell ref="H5:I5"/>
    <mergeCell ref="B6:B10"/>
    <mergeCell ref="D6:E6"/>
    <mergeCell ref="F6:G6"/>
    <mergeCell ref="H6:I6"/>
    <mergeCell ref="D7:E7"/>
    <mergeCell ref="F7:G7"/>
    <mergeCell ref="H7:I7"/>
    <mergeCell ref="D8:E8"/>
    <mergeCell ref="F8:G8"/>
    <mergeCell ref="H8:I8"/>
    <mergeCell ref="D9:E9"/>
    <mergeCell ref="F9:G9"/>
    <mergeCell ref="H9:I9"/>
    <mergeCell ref="D10:E10"/>
    <mergeCell ref="F10:G10"/>
    <mergeCell ref="H10:I10"/>
    <mergeCell ref="B11:C11"/>
    <mergeCell ref="D11:E11"/>
    <mergeCell ref="F11:G11"/>
    <mergeCell ref="H11:I11"/>
    <mergeCell ref="D13:E13"/>
    <mergeCell ref="F13:G13"/>
    <mergeCell ref="H13:I13"/>
    <mergeCell ref="B14:B17"/>
    <mergeCell ref="D14:E14"/>
    <mergeCell ref="F14:G14"/>
    <mergeCell ref="H14:I14"/>
    <mergeCell ref="D15:E15"/>
    <mergeCell ref="F15:G15"/>
    <mergeCell ref="H15:I15"/>
    <mergeCell ref="D16:E16"/>
    <mergeCell ref="F16:G16"/>
    <mergeCell ref="H16:I16"/>
    <mergeCell ref="D17:E17"/>
    <mergeCell ref="F17:G17"/>
    <mergeCell ref="H17:I17"/>
    <mergeCell ref="D18:E18"/>
    <mergeCell ref="F18:G18"/>
    <mergeCell ref="H18:I18"/>
    <mergeCell ref="B19:B21"/>
    <mergeCell ref="D19:E19"/>
    <mergeCell ref="F19:G19"/>
    <mergeCell ref="H19:I19"/>
    <mergeCell ref="D20:E20"/>
    <mergeCell ref="F20:G20"/>
    <mergeCell ref="H20:I20"/>
    <mergeCell ref="A27:I27"/>
    <mergeCell ref="D21:E21"/>
    <mergeCell ref="F21:G21"/>
    <mergeCell ref="H21:I21"/>
    <mergeCell ref="B22:C22"/>
    <mergeCell ref="D22:E22"/>
    <mergeCell ref="F22:G22"/>
    <mergeCell ref="H22:I22"/>
    <mergeCell ref="B23:C23"/>
    <mergeCell ref="D23:E23"/>
    <mergeCell ref="F23:G23"/>
    <mergeCell ref="H23:I23"/>
    <mergeCell ref="A26:I26"/>
    <mergeCell ref="A34:I34"/>
    <mergeCell ref="A28:I28"/>
    <mergeCell ref="A29:I29"/>
    <mergeCell ref="A30:I30"/>
    <mergeCell ref="A31:I31"/>
    <mergeCell ref="A32:I32"/>
    <mergeCell ref="A33:I33"/>
  </mergeCells>
  <printOptions horizontalCentered="1"/>
  <pageMargins left="0.59055118110236227" right="0.59055118110236227" top="0.6692913385826772" bottom="0.6692913385826772" header="0.15748031496062992" footer="0.15748031496062992"/>
  <pageSetup paperSize="9" scale="70"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35"/>
  <sheetViews>
    <sheetView zoomScaleNormal="100" workbookViewId="0">
      <pane xSplit="2" ySplit="4" topLeftCell="C5" activePane="bottomRight" state="frozen"/>
      <selection activeCell="P46" activeCellId="1" sqref="E7:N46 P7:Q46"/>
      <selection pane="topRight" activeCell="P46" activeCellId="1" sqref="E7:N46 P7:Q46"/>
      <selection pane="bottomLeft" activeCell="P46" activeCellId="1" sqref="E7:N46 P7:Q46"/>
      <selection pane="bottomRight" activeCell="B21" sqref="B21"/>
    </sheetView>
  </sheetViews>
  <sheetFormatPr defaultColWidth="9.140625" defaultRowHeight="12.75" x14ac:dyDescent="0.25"/>
  <cols>
    <col min="1" max="1" width="3.42578125" style="17" customWidth="1"/>
    <col min="2" max="2" width="49.5703125" style="7" customWidth="1"/>
    <col min="3" max="3" width="16.42578125" style="7" customWidth="1"/>
    <col min="4" max="4" width="17.7109375" style="7" customWidth="1"/>
    <col min="5" max="5" width="17.28515625" style="7" customWidth="1"/>
    <col min="6" max="6" width="17" style="7" customWidth="1"/>
    <col min="7" max="16384" width="9.140625" style="7"/>
  </cols>
  <sheetData>
    <row r="1" spans="1:7" ht="21" x14ac:dyDescent="0.25">
      <c r="A1" s="595" t="s">
        <v>723</v>
      </c>
      <c r="B1" s="137"/>
    </row>
    <row r="2" spans="1:7" ht="13.5" thickBot="1" x14ac:dyDescent="0.3">
      <c r="D2" s="185"/>
      <c r="F2" s="185" t="s">
        <v>555</v>
      </c>
    </row>
    <row r="3" spans="1:7" ht="26.25" customHeight="1" x14ac:dyDescent="0.25">
      <c r="A3" s="1364" t="s">
        <v>448</v>
      </c>
      <c r="B3" s="1366" t="s">
        <v>481</v>
      </c>
      <c r="C3" s="616" t="s">
        <v>984</v>
      </c>
      <c r="D3" s="616" t="s">
        <v>985</v>
      </c>
      <c r="E3" s="449" t="s">
        <v>624</v>
      </c>
      <c r="F3" s="605" t="s">
        <v>655</v>
      </c>
    </row>
    <row r="4" spans="1:7" ht="12.2" customHeight="1" thickBot="1" x14ac:dyDescent="0.3">
      <c r="A4" s="1365"/>
      <c r="B4" s="1367"/>
      <c r="C4" s="275" t="s">
        <v>526</v>
      </c>
      <c r="D4" s="275" t="s">
        <v>527</v>
      </c>
      <c r="E4" s="275" t="s">
        <v>528</v>
      </c>
      <c r="F4" s="186" t="s">
        <v>529</v>
      </c>
    </row>
    <row r="5" spans="1:7" ht="18" customHeight="1" x14ac:dyDescent="0.25">
      <c r="A5" s="272">
        <v>1</v>
      </c>
      <c r="B5" s="187" t="s">
        <v>645</v>
      </c>
      <c r="C5" s="188">
        <f>SUM(C6:C8)</f>
        <v>2434.8832499999999</v>
      </c>
      <c r="D5" s="188">
        <f>SUM(D6:D8)</f>
        <v>1936.0832499999999</v>
      </c>
      <c r="E5" s="188">
        <f>SUM(E6:E8)</f>
        <v>682</v>
      </c>
      <c r="F5" s="189">
        <v>0</v>
      </c>
    </row>
    <row r="6" spans="1:7" ht="12.75" customHeight="1" x14ac:dyDescent="0.25">
      <c r="A6" s="190">
        <v>2</v>
      </c>
      <c r="B6" s="615" t="s">
        <v>482</v>
      </c>
      <c r="C6" s="629">
        <v>498.8</v>
      </c>
      <c r="D6" s="618">
        <v>0</v>
      </c>
      <c r="E6" s="629">
        <v>567</v>
      </c>
      <c r="F6" s="669">
        <f>IF(E6=0,"--",C6/E6)</f>
        <v>0.87971781305114638</v>
      </c>
      <c r="G6" s="12"/>
    </row>
    <row r="7" spans="1:7" ht="12.75" customHeight="1" x14ac:dyDescent="0.25">
      <c r="A7" s="190">
        <v>3</v>
      </c>
      <c r="B7" s="191" t="s">
        <v>556</v>
      </c>
      <c r="C7" s="629">
        <v>1936.0832499999999</v>
      </c>
      <c r="D7" s="629">
        <v>1936.0832499999999</v>
      </c>
      <c r="E7" s="629">
        <v>115</v>
      </c>
      <c r="F7" s="669">
        <f>IF(E7=0,"--",C7/E7)</f>
        <v>16.835506521739131</v>
      </c>
      <c r="G7" s="12"/>
    </row>
    <row r="8" spans="1:7" ht="12.75" customHeight="1" x14ac:dyDescent="0.25">
      <c r="A8" s="190">
        <f>A7+1</f>
        <v>4</v>
      </c>
      <c r="B8" s="192" t="s">
        <v>483</v>
      </c>
      <c r="C8" s="629"/>
      <c r="D8" s="618">
        <v>0</v>
      </c>
      <c r="E8" s="629"/>
      <c r="F8" s="669" t="str">
        <f>IF(E8=0,"--",C8/E8)</f>
        <v>--</v>
      </c>
      <c r="G8" s="12"/>
    </row>
    <row r="9" spans="1:7" ht="21.2" customHeight="1" x14ac:dyDescent="0.25">
      <c r="A9" s="273">
        <f t="shared" ref="A9:A25" si="0">A8+1</f>
        <v>5</v>
      </c>
      <c r="B9" s="617" t="s">
        <v>986</v>
      </c>
      <c r="C9" s="193">
        <f>SUM(C10:C24)</f>
        <v>1329.2545499999999</v>
      </c>
      <c r="D9" s="193">
        <f>SUM(D10:D24)</f>
        <v>0</v>
      </c>
      <c r="E9" s="193">
        <f>SUM(E10:E24)</f>
        <v>475</v>
      </c>
      <c r="F9" s="670">
        <v>0</v>
      </c>
      <c r="G9" s="9"/>
    </row>
    <row r="10" spans="1:7" ht="12.75" customHeight="1" x14ac:dyDescent="0.25">
      <c r="A10" s="190">
        <f t="shared" si="0"/>
        <v>6</v>
      </c>
      <c r="B10" s="194" t="s">
        <v>558</v>
      </c>
      <c r="C10" s="629">
        <v>1068.4545499999999</v>
      </c>
      <c r="D10" s="618">
        <v>0</v>
      </c>
      <c r="E10" s="629">
        <v>357</v>
      </c>
      <c r="F10" s="669">
        <f t="shared" ref="F10:F24" si="1">IF(E10=0,"--",C10/E10)</f>
        <v>2.9928698879551821</v>
      </c>
      <c r="G10" s="12"/>
    </row>
    <row r="11" spans="1:7" ht="12.75" customHeight="1" x14ac:dyDescent="0.25">
      <c r="A11" s="190">
        <f t="shared" si="0"/>
        <v>7</v>
      </c>
      <c r="B11" s="195" t="s">
        <v>557</v>
      </c>
      <c r="C11" s="629">
        <v>231.3</v>
      </c>
      <c r="D11" s="618">
        <v>0</v>
      </c>
      <c r="E11" s="629">
        <v>111</v>
      </c>
      <c r="F11" s="669">
        <f t="shared" si="1"/>
        <v>2.083783783783784</v>
      </c>
      <c r="G11" s="12"/>
    </row>
    <row r="12" spans="1:7" ht="12.75" customHeight="1" x14ac:dyDescent="0.25">
      <c r="A12" s="190">
        <f t="shared" si="0"/>
        <v>8</v>
      </c>
      <c r="B12" s="277" t="s">
        <v>0</v>
      </c>
      <c r="C12" s="629"/>
      <c r="D12" s="618">
        <v>0</v>
      </c>
      <c r="E12" s="629"/>
      <c r="F12" s="669" t="str">
        <f t="shared" si="1"/>
        <v>--</v>
      </c>
      <c r="G12" s="9"/>
    </row>
    <row r="13" spans="1:7" ht="12.75" customHeight="1" x14ac:dyDescent="0.25">
      <c r="A13" s="190">
        <f t="shared" si="0"/>
        <v>9</v>
      </c>
      <c r="B13" s="277" t="s">
        <v>2</v>
      </c>
      <c r="C13" s="629">
        <v>27.5</v>
      </c>
      <c r="D13" s="618">
        <v>0</v>
      </c>
      <c r="E13" s="629">
        <v>5</v>
      </c>
      <c r="F13" s="669">
        <f t="shared" si="1"/>
        <v>5.5</v>
      </c>
      <c r="G13" s="9"/>
    </row>
    <row r="14" spans="1:7" ht="12.75" customHeight="1" x14ac:dyDescent="0.25">
      <c r="A14" s="190">
        <f t="shared" si="0"/>
        <v>10</v>
      </c>
      <c r="B14" s="277" t="s">
        <v>1</v>
      </c>
      <c r="C14" s="629">
        <v>2</v>
      </c>
      <c r="D14" s="618">
        <v>0</v>
      </c>
      <c r="E14" s="629">
        <v>2</v>
      </c>
      <c r="F14" s="669">
        <f t="shared" si="1"/>
        <v>1</v>
      </c>
      <c r="G14" s="9"/>
    </row>
    <row r="15" spans="1:7" ht="12.75" customHeight="1" x14ac:dyDescent="0.25">
      <c r="A15" s="190">
        <f t="shared" si="0"/>
        <v>11</v>
      </c>
      <c r="B15" s="277" t="s">
        <v>754</v>
      </c>
      <c r="C15" s="629"/>
      <c r="D15" s="618">
        <v>0</v>
      </c>
      <c r="E15" s="629"/>
      <c r="F15" s="669" t="str">
        <f t="shared" si="1"/>
        <v>--</v>
      </c>
      <c r="G15" s="12"/>
    </row>
    <row r="16" spans="1:7" ht="12.75" customHeight="1" x14ac:dyDescent="0.25">
      <c r="A16" s="190">
        <f t="shared" si="0"/>
        <v>12</v>
      </c>
      <c r="B16" s="196" t="s">
        <v>23</v>
      </c>
      <c r="C16" s="629"/>
      <c r="D16" s="618">
        <v>0</v>
      </c>
      <c r="E16" s="629"/>
      <c r="F16" s="669" t="str">
        <f t="shared" si="1"/>
        <v>--</v>
      </c>
      <c r="G16" s="12"/>
    </row>
    <row r="17" spans="1:7" ht="25.5" x14ac:dyDescent="0.25">
      <c r="A17" s="190">
        <f t="shared" si="0"/>
        <v>13</v>
      </c>
      <c r="B17" s="277" t="s">
        <v>987</v>
      </c>
      <c r="C17" s="629"/>
      <c r="D17" s="618">
        <v>0</v>
      </c>
      <c r="E17" s="629"/>
      <c r="F17" s="669" t="str">
        <f t="shared" si="1"/>
        <v>--</v>
      </c>
      <c r="G17" s="9"/>
    </row>
    <row r="18" spans="1:7" ht="51" x14ac:dyDescent="0.25">
      <c r="A18" s="190">
        <f t="shared" si="0"/>
        <v>14</v>
      </c>
      <c r="B18" s="277" t="s">
        <v>988</v>
      </c>
      <c r="C18" s="629"/>
      <c r="D18" s="618">
        <v>0</v>
      </c>
      <c r="E18" s="629"/>
      <c r="F18" s="669" t="str">
        <f t="shared" si="1"/>
        <v>--</v>
      </c>
      <c r="G18" s="9"/>
    </row>
    <row r="19" spans="1:7" x14ac:dyDescent="0.25">
      <c r="A19" s="190">
        <f t="shared" si="0"/>
        <v>15</v>
      </c>
      <c r="B19" s="277" t="s">
        <v>989</v>
      </c>
      <c r="C19" s="629"/>
      <c r="D19" s="618">
        <v>0</v>
      </c>
      <c r="E19" s="629"/>
      <c r="F19" s="669" t="str">
        <f t="shared" si="1"/>
        <v>--</v>
      </c>
      <c r="G19" s="9"/>
    </row>
    <row r="20" spans="1:7" ht="25.5" x14ac:dyDescent="0.25">
      <c r="A20" s="190">
        <f t="shared" si="0"/>
        <v>16</v>
      </c>
      <c r="B20" s="277" t="s">
        <v>990</v>
      </c>
      <c r="C20" s="629"/>
      <c r="D20" s="618">
        <v>0</v>
      </c>
      <c r="E20" s="629"/>
      <c r="F20" s="669" t="str">
        <f t="shared" si="1"/>
        <v>--</v>
      </c>
      <c r="G20" s="9"/>
    </row>
    <row r="21" spans="1:7" x14ac:dyDescent="0.25">
      <c r="A21" s="190">
        <f t="shared" si="0"/>
        <v>17</v>
      </c>
      <c r="B21" s="277" t="s">
        <v>991</v>
      </c>
      <c r="C21" s="629"/>
      <c r="D21" s="618">
        <v>0</v>
      </c>
      <c r="E21" s="629"/>
      <c r="F21" s="669" t="str">
        <f t="shared" si="1"/>
        <v>--</v>
      </c>
      <c r="G21" s="9"/>
    </row>
    <row r="22" spans="1:7" x14ac:dyDescent="0.25">
      <c r="A22" s="190">
        <f t="shared" si="0"/>
        <v>18</v>
      </c>
      <c r="B22" s="277" t="s">
        <v>755</v>
      </c>
      <c r="C22" s="629"/>
      <c r="D22" s="618">
        <v>0</v>
      </c>
      <c r="E22" s="629"/>
      <c r="F22" s="669" t="str">
        <f t="shared" si="1"/>
        <v>--</v>
      </c>
      <c r="G22" s="9"/>
    </row>
    <row r="23" spans="1:7" ht="25.5" x14ac:dyDescent="0.25">
      <c r="A23" s="190">
        <f t="shared" si="0"/>
        <v>19</v>
      </c>
      <c r="B23" s="277" t="s">
        <v>992</v>
      </c>
      <c r="C23" s="629"/>
      <c r="D23" s="618">
        <v>0</v>
      </c>
      <c r="E23" s="629"/>
      <c r="F23" s="669" t="str">
        <f t="shared" si="1"/>
        <v>--</v>
      </c>
      <c r="G23" s="12"/>
    </row>
    <row r="24" spans="1:7" ht="26.25" thickBot="1" x14ac:dyDescent="0.3">
      <c r="A24" s="190">
        <f t="shared" si="0"/>
        <v>20</v>
      </c>
      <c r="B24" s="277" t="s">
        <v>993</v>
      </c>
      <c r="C24" s="629"/>
      <c r="D24" s="618">
        <v>0</v>
      </c>
      <c r="E24" s="629"/>
      <c r="F24" s="669" t="str">
        <f t="shared" si="1"/>
        <v>--</v>
      </c>
    </row>
    <row r="25" spans="1:7" ht="17.25" customHeight="1" thickBot="1" x14ac:dyDescent="0.3">
      <c r="A25" s="675">
        <f t="shared" si="0"/>
        <v>21</v>
      </c>
      <c r="B25" s="278" t="s">
        <v>995</v>
      </c>
      <c r="C25" s="553">
        <f>C5+C9</f>
        <v>3764.1377999999995</v>
      </c>
      <c r="D25" s="553">
        <f>D5+D9</f>
        <v>1936.0832499999999</v>
      </c>
      <c r="E25" s="553">
        <f>E5+E9</f>
        <v>1157</v>
      </c>
      <c r="F25" s="671">
        <v>0</v>
      </c>
    </row>
    <row r="26" spans="1:7" ht="12.75" customHeight="1" x14ac:dyDescent="0.25">
      <c r="B26" s="221" t="s">
        <v>338</v>
      </c>
      <c r="D26" s="222">
        <f>D25-'11.c'!C4</f>
        <v>0</v>
      </c>
      <c r="E26" s="66"/>
    </row>
    <row r="27" spans="1:7" ht="12.75" customHeight="1" x14ac:dyDescent="0.25">
      <c r="A27" s="35" t="s">
        <v>596</v>
      </c>
      <c r="B27" s="197"/>
      <c r="C27" s="95"/>
      <c r="D27" s="95"/>
      <c r="E27" s="95"/>
      <c r="F27" s="35"/>
    </row>
    <row r="28" spans="1:7" ht="30" customHeight="1" x14ac:dyDescent="0.25">
      <c r="A28" s="1363" t="s">
        <v>90</v>
      </c>
      <c r="B28" s="1363"/>
      <c r="C28" s="1363"/>
      <c r="D28" s="1363"/>
      <c r="E28" s="1363"/>
      <c r="F28" s="1363"/>
    </row>
    <row r="29" spans="1:7" ht="12.75" customHeight="1" x14ac:dyDescent="0.25">
      <c r="A29" s="199" t="s">
        <v>89</v>
      </c>
      <c r="B29" s="35"/>
      <c r="C29" s="35"/>
      <c r="D29" s="35"/>
      <c r="E29" s="35"/>
      <c r="F29" s="35"/>
    </row>
    <row r="30" spans="1:7" ht="26.25" customHeight="1" x14ac:dyDescent="0.25">
      <c r="A30" s="1363" t="s">
        <v>994</v>
      </c>
      <c r="B30" s="1363"/>
      <c r="C30" s="1363"/>
      <c r="D30" s="1363"/>
      <c r="E30" s="1363"/>
      <c r="F30" s="1363"/>
    </row>
    <row r="31" spans="1:7" ht="15" customHeight="1" x14ac:dyDescent="0.25">
      <c r="A31" s="199" t="s">
        <v>739</v>
      </c>
      <c r="B31" s="198"/>
      <c r="C31" s="198"/>
      <c r="D31" s="198"/>
      <c r="E31" s="198"/>
      <c r="F31" s="198"/>
    </row>
    <row r="32" spans="1:7" ht="6" customHeight="1" x14ac:dyDescent="0.25">
      <c r="A32" s="279"/>
      <c r="B32" s="279"/>
      <c r="C32" s="279"/>
      <c r="D32" s="279"/>
      <c r="E32" s="279"/>
      <c r="F32" s="279"/>
    </row>
    <row r="33" spans="1:6" ht="12.75" customHeight="1" x14ac:dyDescent="0.25">
      <c r="A33" s="199" t="s">
        <v>634</v>
      </c>
      <c r="B33" s="198"/>
      <c r="C33" s="198"/>
      <c r="D33" s="198"/>
      <c r="E33" s="198"/>
      <c r="F33" s="198"/>
    </row>
    <row r="34" spans="1:6" x14ac:dyDescent="0.25">
      <c r="A34" s="35" t="s">
        <v>88</v>
      </c>
      <c r="B34" s="200"/>
      <c r="C34" s="35"/>
      <c r="D34" s="35"/>
      <c r="E34" s="35"/>
      <c r="F34" s="35"/>
    </row>
    <row r="35" spans="1:6" x14ac:dyDescent="0.25">
      <c r="A35" s="35"/>
      <c r="D35" s="201"/>
    </row>
  </sheetData>
  <protectedRanges>
    <protectedRange sqref="D27" name="Oblast1"/>
  </protectedRanges>
  <mergeCells count="4">
    <mergeCell ref="A30:F30"/>
    <mergeCell ref="A28:F28"/>
    <mergeCell ref="A3:A4"/>
    <mergeCell ref="B3:B4"/>
  </mergeCells>
  <phoneticPr fontId="41" type="noConversion"/>
  <conditionalFormatting sqref="D26">
    <cfRule type="cellIs" dxfId="11" priority="1" stopIfTrue="1" operator="lessThan">
      <formula>0</formula>
    </cfRule>
    <cfRule type="cellIs" dxfId="10" priority="2" stopIfTrue="1" operator="greaterThan">
      <formula>0</formula>
    </cfRule>
  </conditionalFormatting>
  <printOptions horizontalCentered="1"/>
  <pageMargins left="0.59055118110236227" right="0.59055118110236227" top="0.59055118110236227" bottom="0.39370078740157483" header="0.51181102362204722" footer="0.51181102362204722"/>
  <pageSetup paperSize="9" scale="97" orientation="landscape" cellComments="asDisplayed" r:id="rId1"/>
  <headerFooter alignWithMargins="0"/>
  <ignoredErrors>
    <ignoredError sqref="E5" unlockedFormula="1"/>
  </ignoredError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K63"/>
  <sheetViews>
    <sheetView tabSelected="1" topLeftCell="A3" zoomScaleNormal="100" workbookViewId="0">
      <selection activeCell="O13" sqref="O13"/>
    </sheetView>
  </sheetViews>
  <sheetFormatPr defaultColWidth="9.140625" defaultRowHeight="12.75" x14ac:dyDescent="0.25"/>
  <cols>
    <col min="1" max="1" width="3.85546875" style="7" customWidth="1"/>
    <col min="2" max="2" width="6.42578125" style="35" customWidth="1"/>
    <col min="3" max="3" width="9.7109375" style="35" customWidth="1"/>
    <col min="4" max="4" width="14.7109375" style="35" customWidth="1"/>
    <col min="5" max="6" width="12.28515625" style="35" bestFit="1" customWidth="1"/>
    <col min="7" max="7" width="12" style="35" bestFit="1" customWidth="1"/>
    <col min="8" max="8" width="9.7109375" style="35" customWidth="1"/>
    <col min="9" max="9" width="12" style="7" bestFit="1" customWidth="1"/>
    <col min="10" max="10" width="10.42578125" style="7" customWidth="1"/>
    <col min="11" max="11" width="10" style="7" bestFit="1" customWidth="1"/>
    <col min="12" max="12" width="12.28515625" style="7" bestFit="1" customWidth="1"/>
    <col min="13" max="13" width="10" style="7" customWidth="1"/>
    <col min="14" max="14" width="8.85546875" style="7" customWidth="1"/>
    <col min="15" max="15" width="14.42578125" style="7" customWidth="1"/>
    <col min="16" max="16" width="9.140625" style="7"/>
    <col min="17" max="17" width="10.5703125" style="7" bestFit="1" customWidth="1"/>
    <col min="18" max="18" width="9.42578125" style="7" customWidth="1"/>
    <col min="19" max="19" width="11" style="7" bestFit="1" customWidth="1"/>
    <col min="20" max="20" width="9.140625" style="7"/>
    <col min="21" max="21" width="11" style="7" bestFit="1" customWidth="1"/>
    <col min="22" max="22" width="10" style="7" bestFit="1" customWidth="1"/>
    <col min="23" max="23" width="12.28515625" style="7" bestFit="1" customWidth="1"/>
    <col min="24" max="24" width="11" style="7" bestFit="1" customWidth="1"/>
    <col min="25" max="16384" width="9.140625" style="7"/>
  </cols>
  <sheetData>
    <row r="1" spans="1:25" ht="28.5" x14ac:dyDescent="0.25">
      <c r="A1" s="604" t="s">
        <v>3</v>
      </c>
    </row>
    <row r="2" spans="1:25" s="54" customFormat="1" ht="4.5" customHeight="1" x14ac:dyDescent="0.25"/>
    <row r="3" spans="1:25" s="54" customFormat="1" ht="21" x14ac:dyDescent="0.25">
      <c r="A3" s="438" t="s">
        <v>952</v>
      </c>
      <c r="X3" s="171" t="s">
        <v>476</v>
      </c>
    </row>
    <row r="4" spans="1:25" s="54" customFormat="1" ht="5.25" customHeight="1" thickBot="1" x14ac:dyDescent="0.3">
      <c r="P4" s="7"/>
      <c r="X4" s="171"/>
    </row>
    <row r="5" spans="1:25" ht="15" customHeight="1" x14ac:dyDescent="0.25">
      <c r="A5" s="1380" t="s">
        <v>448</v>
      </c>
      <c r="B5" s="1383" t="s">
        <v>485</v>
      </c>
      <c r="C5" s="1384"/>
      <c r="D5" s="1385"/>
      <c r="E5" s="1368" t="s">
        <v>595</v>
      </c>
      <c r="F5" s="1369"/>
      <c r="G5" s="1369"/>
      <c r="H5" s="1369"/>
      <c r="I5" s="1369"/>
      <c r="J5" s="1369"/>
      <c r="K5" s="1369"/>
      <c r="L5" s="1369"/>
      <c r="M5" s="1369"/>
      <c r="N5" s="1369"/>
      <c r="O5" s="1369"/>
      <c r="P5" s="1369"/>
      <c r="Q5" s="1369"/>
      <c r="R5" s="1369"/>
      <c r="S5" s="1369"/>
      <c r="T5" s="1369"/>
      <c r="U5" s="1369"/>
      <c r="V5" s="1369"/>
      <c r="W5" s="1369"/>
      <c r="X5" s="1370"/>
      <c r="Y5" s="54"/>
    </row>
    <row r="6" spans="1:25" ht="19.5" customHeight="1" x14ac:dyDescent="0.25">
      <c r="A6" s="1381"/>
      <c r="B6" s="1386"/>
      <c r="C6" s="1387"/>
      <c r="D6" s="1388"/>
      <c r="E6" s="1379" t="s">
        <v>584</v>
      </c>
      <c r="F6" s="1379"/>
      <c r="G6" s="1379"/>
      <c r="H6" s="1374"/>
      <c r="I6" s="1373" t="s">
        <v>588</v>
      </c>
      <c r="J6" s="1379"/>
      <c r="K6" s="1379"/>
      <c r="L6" s="1374"/>
      <c r="M6" s="1373" t="s">
        <v>580</v>
      </c>
      <c r="N6" s="1379"/>
      <c r="O6" s="1379"/>
      <c r="P6" s="1374"/>
      <c r="Q6" s="1371" t="s">
        <v>578</v>
      </c>
      <c r="R6" s="1372"/>
      <c r="S6" s="1371" t="s">
        <v>477</v>
      </c>
      <c r="T6" s="1372"/>
      <c r="U6" s="1371" t="s">
        <v>581</v>
      </c>
      <c r="V6" s="1372"/>
      <c r="W6" s="1414" t="s">
        <v>577</v>
      </c>
      <c r="X6" s="1415"/>
      <c r="Y6" s="54"/>
    </row>
    <row r="7" spans="1:25" ht="19.5" customHeight="1" x14ac:dyDescent="0.25">
      <c r="A7" s="1381"/>
      <c r="B7" s="1386"/>
      <c r="C7" s="1387"/>
      <c r="D7" s="1388"/>
      <c r="E7" s="1421" t="s">
        <v>579</v>
      </c>
      <c r="F7" s="1376"/>
      <c r="G7" s="1377" t="s">
        <v>587</v>
      </c>
      <c r="H7" s="1378"/>
      <c r="I7" s="1375" t="s">
        <v>716</v>
      </c>
      <c r="J7" s="1376"/>
      <c r="K7" s="1377" t="s">
        <v>589</v>
      </c>
      <c r="L7" s="1378"/>
      <c r="M7" s="1420" t="s">
        <v>957</v>
      </c>
      <c r="N7" s="1376"/>
      <c r="O7" s="1377" t="s">
        <v>591</v>
      </c>
      <c r="P7" s="1378"/>
      <c r="Q7" s="1373"/>
      <c r="R7" s="1374"/>
      <c r="S7" s="1373"/>
      <c r="T7" s="1374"/>
      <c r="U7" s="1373"/>
      <c r="V7" s="1374"/>
      <c r="W7" s="1416"/>
      <c r="X7" s="1417"/>
      <c r="Y7" s="54"/>
    </row>
    <row r="8" spans="1:25" s="17" customFormat="1" ht="18.75" customHeight="1" thickBot="1" x14ac:dyDescent="0.3">
      <c r="A8" s="1381"/>
      <c r="B8" s="1386"/>
      <c r="C8" s="1387"/>
      <c r="D8" s="1388"/>
      <c r="E8" s="619" t="s">
        <v>484</v>
      </c>
      <c r="F8" s="619" t="s">
        <v>697</v>
      </c>
      <c r="G8" s="620" t="s">
        <v>484</v>
      </c>
      <c r="H8" s="622" t="s">
        <v>697</v>
      </c>
      <c r="I8" s="621" t="s">
        <v>484</v>
      </c>
      <c r="J8" s="620" t="s">
        <v>697</v>
      </c>
      <c r="K8" s="620" t="s">
        <v>484</v>
      </c>
      <c r="L8" s="622" t="s">
        <v>697</v>
      </c>
      <c r="M8" s="621" t="s">
        <v>484</v>
      </c>
      <c r="N8" s="620" t="s">
        <v>697</v>
      </c>
      <c r="O8" s="620" t="s">
        <v>484</v>
      </c>
      <c r="P8" s="622" t="s">
        <v>697</v>
      </c>
      <c r="Q8" s="621" t="s">
        <v>484</v>
      </c>
      <c r="R8" s="622" t="s">
        <v>697</v>
      </c>
      <c r="S8" s="621" t="s">
        <v>484</v>
      </c>
      <c r="T8" s="622" t="s">
        <v>697</v>
      </c>
      <c r="U8" s="621" t="s">
        <v>484</v>
      </c>
      <c r="V8" s="622" t="s">
        <v>697</v>
      </c>
      <c r="W8" s="1061" t="s">
        <v>1143</v>
      </c>
      <c r="X8" s="1062" t="s">
        <v>697</v>
      </c>
      <c r="Y8" s="176"/>
    </row>
    <row r="9" spans="1:25" s="17" customFormat="1" ht="18.75" customHeight="1" thickBot="1" x14ac:dyDescent="0.3">
      <c r="A9" s="1382"/>
      <c r="B9" s="1389"/>
      <c r="C9" s="1390"/>
      <c r="D9" s="1391"/>
      <c r="E9" s="624">
        <v>1</v>
      </c>
      <c r="F9" s="624">
        <v>2</v>
      </c>
      <c r="G9" s="625">
        <v>3</v>
      </c>
      <c r="H9" s="626">
        <v>4</v>
      </c>
      <c r="I9" s="624">
        <v>5</v>
      </c>
      <c r="J9" s="625">
        <v>6</v>
      </c>
      <c r="K9" s="625">
        <v>7</v>
      </c>
      <c r="L9" s="627">
        <v>8</v>
      </c>
      <c r="M9" s="623">
        <v>9</v>
      </c>
      <c r="N9" s="625">
        <v>10</v>
      </c>
      <c r="O9" s="625">
        <v>11</v>
      </c>
      <c r="P9" s="626">
        <v>12</v>
      </c>
      <c r="Q9" s="623">
        <v>13</v>
      </c>
      <c r="R9" s="626">
        <v>14</v>
      </c>
      <c r="S9" s="624">
        <v>15</v>
      </c>
      <c r="T9" s="627">
        <v>16</v>
      </c>
      <c r="U9" s="623">
        <v>17</v>
      </c>
      <c r="V9" s="626">
        <v>18</v>
      </c>
      <c r="W9" s="1053">
        <v>19</v>
      </c>
      <c r="X9" s="626">
        <v>20</v>
      </c>
      <c r="Y9" s="176"/>
    </row>
    <row r="10" spans="1:25" ht="15" customHeight="1" x14ac:dyDescent="0.25">
      <c r="A10" s="630">
        <v>1</v>
      </c>
      <c r="B10" s="1422" t="s">
        <v>590</v>
      </c>
      <c r="C10" s="1424" t="s">
        <v>576</v>
      </c>
      <c r="D10" s="1425"/>
      <c r="E10" s="1025">
        <v>10846.338</v>
      </c>
      <c r="F10" s="1026">
        <v>31.11</v>
      </c>
      <c r="G10" s="1026">
        <v>6184.8620000000001</v>
      </c>
      <c r="H10" s="1027">
        <v>0</v>
      </c>
      <c r="I10" s="1025">
        <v>367.87400000000002</v>
      </c>
      <c r="J10" s="1026">
        <v>0</v>
      </c>
      <c r="K10" s="1026">
        <v>0</v>
      </c>
      <c r="L10" s="1027">
        <v>0</v>
      </c>
      <c r="M10" s="1025">
        <v>0</v>
      </c>
      <c r="N10" s="1026">
        <v>0</v>
      </c>
      <c r="O10" s="1026">
        <v>932.78399999999999</v>
      </c>
      <c r="P10" s="1027">
        <v>0</v>
      </c>
      <c r="Q10" s="1025">
        <v>0</v>
      </c>
      <c r="R10" s="1027">
        <v>0</v>
      </c>
      <c r="S10" s="1025">
        <v>114.76</v>
      </c>
      <c r="T10" s="1027">
        <v>0</v>
      </c>
      <c r="U10" s="857">
        <v>0</v>
      </c>
      <c r="V10" s="857">
        <v>0</v>
      </c>
      <c r="W10" s="1054">
        <f t="shared" ref="W10:X14" si="0">E10+G10+I10+K10+M10+O10+Q10+S10+U10</f>
        <v>18446.617999999999</v>
      </c>
      <c r="X10" s="1055">
        <f t="shared" si="0"/>
        <v>31.11</v>
      </c>
      <c r="Y10" s="54"/>
    </row>
    <row r="11" spans="1:25" ht="15" customHeight="1" x14ac:dyDescent="0.25">
      <c r="A11" s="181">
        <v>2</v>
      </c>
      <c r="B11" s="1423"/>
      <c r="C11" s="1418" t="s">
        <v>487</v>
      </c>
      <c r="D11" s="1419"/>
      <c r="E11" s="1028">
        <v>0</v>
      </c>
      <c r="F11" s="857">
        <v>0</v>
      </c>
      <c r="G11" s="1024">
        <v>0</v>
      </c>
      <c r="H11" s="1029">
        <v>0</v>
      </c>
      <c r="I11" s="1030">
        <v>0</v>
      </c>
      <c r="J11" s="857">
        <v>0</v>
      </c>
      <c r="K11" s="857">
        <v>0</v>
      </c>
      <c r="L11" s="1029">
        <v>0</v>
      </c>
      <c r="M11" s="1030">
        <v>0</v>
      </c>
      <c r="N11" s="857">
        <v>0</v>
      </c>
      <c r="O11" s="857">
        <v>0</v>
      </c>
      <c r="P11" s="1029">
        <v>0</v>
      </c>
      <c r="Q11" s="1030">
        <v>0</v>
      </c>
      <c r="R11" s="1029">
        <v>0</v>
      </c>
      <c r="S11" s="1030">
        <v>0</v>
      </c>
      <c r="T11" s="1029">
        <v>0</v>
      </c>
      <c r="U11" s="857">
        <v>1084.778</v>
      </c>
      <c r="V11" s="857">
        <v>0</v>
      </c>
      <c r="W11" s="1056">
        <f t="shared" si="0"/>
        <v>1084.778</v>
      </c>
      <c r="X11" s="1057">
        <f t="shared" si="0"/>
        <v>0</v>
      </c>
      <c r="Y11" s="54"/>
    </row>
    <row r="12" spans="1:25" ht="15" customHeight="1" x14ac:dyDescent="0.25">
      <c r="A12" s="182">
        <v>3</v>
      </c>
      <c r="B12" s="1423"/>
      <c r="C12" s="1393" t="s">
        <v>452</v>
      </c>
      <c r="D12" s="1394"/>
      <c r="E12" s="1030">
        <v>8035.4579999999996</v>
      </c>
      <c r="F12" s="857">
        <v>345.38299999999998</v>
      </c>
      <c r="G12" s="857">
        <v>140</v>
      </c>
      <c r="H12" s="1029">
        <v>0</v>
      </c>
      <c r="I12" s="1030">
        <v>0</v>
      </c>
      <c r="J12" s="857">
        <v>0</v>
      </c>
      <c r="K12" s="857">
        <v>0</v>
      </c>
      <c r="L12" s="1029">
        <v>0</v>
      </c>
      <c r="M12" s="1030">
        <v>0</v>
      </c>
      <c r="N12" s="857">
        <v>0</v>
      </c>
      <c r="O12" s="857">
        <v>269.49400000000003</v>
      </c>
      <c r="P12" s="1029">
        <v>0</v>
      </c>
      <c r="Q12" s="1030">
        <v>0</v>
      </c>
      <c r="R12" s="1029">
        <v>0</v>
      </c>
      <c r="S12" s="1030">
        <v>100.905</v>
      </c>
      <c r="T12" s="1029">
        <v>0</v>
      </c>
      <c r="U12" s="857">
        <v>33.572000000000003</v>
      </c>
      <c r="V12" s="857">
        <v>78.58</v>
      </c>
      <c r="W12" s="1056">
        <f t="shared" si="0"/>
        <v>8579.4290000000001</v>
      </c>
      <c r="X12" s="1057">
        <f t="shared" si="0"/>
        <v>423.96299999999997</v>
      </c>
      <c r="Y12" s="54"/>
    </row>
    <row r="13" spans="1:25" ht="15" customHeight="1" x14ac:dyDescent="0.25">
      <c r="A13" s="182">
        <v>4</v>
      </c>
      <c r="B13" s="1427" t="s">
        <v>486</v>
      </c>
      <c r="C13" s="1428"/>
      <c r="D13" s="1429"/>
      <c r="E13" s="505"/>
      <c r="F13" s="506"/>
      <c r="G13" s="506"/>
      <c r="H13" s="509"/>
      <c r="I13" s="505"/>
      <c r="J13" s="506"/>
      <c r="K13" s="506"/>
      <c r="L13" s="507"/>
      <c r="M13" s="508"/>
      <c r="N13" s="506"/>
      <c r="O13" s="506"/>
      <c r="P13" s="509"/>
      <c r="Q13" s="508"/>
      <c r="R13" s="509"/>
      <c r="S13" s="505"/>
      <c r="T13" s="507"/>
      <c r="U13" s="508"/>
      <c r="V13" s="509"/>
      <c r="W13" s="1056">
        <f t="shared" si="0"/>
        <v>0</v>
      </c>
      <c r="X13" s="1057">
        <f t="shared" si="0"/>
        <v>0</v>
      </c>
      <c r="Y13" s="54"/>
    </row>
    <row r="14" spans="1:25" ht="15" customHeight="1" thickBot="1" x14ac:dyDescent="0.3">
      <c r="A14" s="183">
        <v>5</v>
      </c>
      <c r="B14" s="1430" t="s">
        <v>585</v>
      </c>
      <c r="C14" s="1431"/>
      <c r="D14" s="1432"/>
      <c r="E14" s="628"/>
      <c r="F14" s="555"/>
      <c r="G14" s="555"/>
      <c r="H14" s="556"/>
      <c r="I14" s="557"/>
      <c r="J14" s="558"/>
      <c r="K14" s="558"/>
      <c r="L14" s="559"/>
      <c r="M14" s="554"/>
      <c r="N14" s="555"/>
      <c r="O14" s="555"/>
      <c r="P14" s="556"/>
      <c r="Q14" s="554"/>
      <c r="R14" s="556"/>
      <c r="S14" s="557"/>
      <c r="T14" s="559"/>
      <c r="U14" s="554"/>
      <c r="V14" s="556"/>
      <c r="W14" s="1058">
        <f t="shared" si="0"/>
        <v>0</v>
      </c>
      <c r="X14" s="669">
        <f t="shared" si="0"/>
        <v>0</v>
      </c>
      <c r="Y14" s="54"/>
    </row>
    <row r="15" spans="1:25" s="30" customFormat="1" ht="15" customHeight="1" thickBot="1" x14ac:dyDescent="0.3">
      <c r="A15" s="274">
        <v>6</v>
      </c>
      <c r="B15" s="1433" t="s">
        <v>577</v>
      </c>
      <c r="C15" s="1434"/>
      <c r="D15" s="1435"/>
      <c r="E15" s="402">
        <f t="shared" ref="E15:X15" si="1">SUM(E10:E14)</f>
        <v>18881.795999999998</v>
      </c>
      <c r="F15" s="402">
        <f t="shared" si="1"/>
        <v>376.49299999999999</v>
      </c>
      <c r="G15" s="403">
        <f t="shared" si="1"/>
        <v>6324.8620000000001</v>
      </c>
      <c r="H15" s="404">
        <f t="shared" si="1"/>
        <v>0</v>
      </c>
      <c r="I15" s="401">
        <f t="shared" si="1"/>
        <v>367.87400000000002</v>
      </c>
      <c r="J15" s="403">
        <f t="shared" si="1"/>
        <v>0</v>
      </c>
      <c r="K15" s="403">
        <f t="shared" si="1"/>
        <v>0</v>
      </c>
      <c r="L15" s="404">
        <f t="shared" si="1"/>
        <v>0</v>
      </c>
      <c r="M15" s="401">
        <f t="shared" si="1"/>
        <v>0</v>
      </c>
      <c r="N15" s="403">
        <f t="shared" si="1"/>
        <v>0</v>
      </c>
      <c r="O15" s="403">
        <f t="shared" si="1"/>
        <v>1202.278</v>
      </c>
      <c r="P15" s="404">
        <f t="shared" si="1"/>
        <v>0</v>
      </c>
      <c r="Q15" s="405">
        <f t="shared" si="1"/>
        <v>0</v>
      </c>
      <c r="R15" s="406">
        <f t="shared" si="1"/>
        <v>0</v>
      </c>
      <c r="S15" s="405">
        <f t="shared" si="1"/>
        <v>215.66500000000002</v>
      </c>
      <c r="T15" s="406">
        <f t="shared" si="1"/>
        <v>0</v>
      </c>
      <c r="U15" s="407">
        <f t="shared" si="1"/>
        <v>1118.3499999999999</v>
      </c>
      <c r="V15" s="408">
        <f t="shared" si="1"/>
        <v>78.58</v>
      </c>
      <c r="W15" s="1059">
        <f>SUM(W10:W14)</f>
        <v>28110.824999999997</v>
      </c>
      <c r="X15" s="1060">
        <f t="shared" si="1"/>
        <v>455.07299999999998</v>
      </c>
      <c r="Y15" s="177"/>
    </row>
    <row r="16" spans="1:25" s="54" customFormat="1" ht="15" customHeight="1" x14ac:dyDescent="0.25">
      <c r="I16" s="297"/>
      <c r="J16" s="297"/>
      <c r="O16" s="297"/>
    </row>
    <row r="17" spans="1:37" ht="21" x14ac:dyDescent="0.25">
      <c r="A17" s="438" t="s">
        <v>953</v>
      </c>
      <c r="B17" s="178"/>
      <c r="C17" s="178"/>
      <c r="D17" s="178"/>
      <c r="E17" s="178"/>
      <c r="F17" s="178"/>
      <c r="G17" s="178"/>
      <c r="H17" s="178"/>
      <c r="I17" s="178"/>
      <c r="J17" s="1037"/>
      <c r="K17" s="178"/>
      <c r="L17" s="178"/>
      <c r="M17" s="179" t="s">
        <v>476</v>
      </c>
      <c r="N17" s="178"/>
      <c r="O17" s="1037"/>
      <c r="P17" s="178"/>
      <c r="Q17" s="178"/>
      <c r="R17" s="178"/>
      <c r="S17" s="178"/>
    </row>
    <row r="18" spans="1:37" ht="5.25" customHeight="1" thickBot="1" x14ac:dyDescent="0.3">
      <c r="A18" s="170"/>
      <c r="B18" s="178"/>
      <c r="C18" s="178"/>
      <c r="D18" s="178"/>
      <c r="E18" s="178"/>
      <c r="F18" s="178"/>
      <c r="G18" s="178"/>
      <c r="H18" s="178"/>
      <c r="I18" s="178"/>
      <c r="J18" s="178"/>
      <c r="K18" s="178"/>
      <c r="L18" s="178"/>
      <c r="M18" s="179"/>
      <c r="N18" s="54"/>
      <c r="O18" s="54"/>
      <c r="P18" s="54"/>
      <c r="Q18" s="54"/>
      <c r="R18" s="54"/>
      <c r="S18" s="54"/>
      <c r="T18" s="54"/>
    </row>
    <row r="19" spans="1:37" ht="15" x14ac:dyDescent="0.25">
      <c r="A19" s="1404" t="s">
        <v>448</v>
      </c>
      <c r="B19" s="1401" t="s">
        <v>485</v>
      </c>
      <c r="C19" s="1401"/>
      <c r="D19" s="1401"/>
      <c r="E19" s="1407" t="s">
        <v>592</v>
      </c>
      <c r="F19" s="1408"/>
      <c r="G19" s="1409"/>
      <c r="H19" s="1411" t="s">
        <v>594</v>
      </c>
      <c r="I19" s="1412"/>
      <c r="J19" s="1413"/>
      <c r="K19" s="1436" t="s">
        <v>577</v>
      </c>
      <c r="L19" s="1436"/>
      <c r="M19" s="1437"/>
      <c r="N19" s="54"/>
      <c r="O19" s="1277" t="s">
        <v>298</v>
      </c>
      <c r="P19" s="1277"/>
      <c r="Q19" s="1277"/>
      <c r="R19" s="1277"/>
      <c r="S19" s="1277"/>
      <c r="T19" s="1277"/>
      <c r="U19" s="1277"/>
      <c r="V19" s="1277"/>
      <c r="W19" s="1277"/>
      <c r="X19" s="1277"/>
      <c r="Z19" s="607"/>
      <c r="AA19" s="607"/>
      <c r="AB19" s="607"/>
      <c r="AC19" s="607"/>
      <c r="AD19" s="607"/>
      <c r="AE19" s="607"/>
      <c r="AF19" s="607"/>
      <c r="AG19" s="607"/>
      <c r="AH19" s="607"/>
      <c r="AI19" s="607"/>
      <c r="AJ19" s="607"/>
      <c r="AK19" s="607"/>
    </row>
    <row r="20" spans="1:37" ht="38.25" x14ac:dyDescent="0.25">
      <c r="A20" s="1405"/>
      <c r="B20" s="1402"/>
      <c r="C20" s="1402"/>
      <c r="D20" s="1402"/>
      <c r="E20" s="450" t="s">
        <v>717</v>
      </c>
      <c r="F20" s="451" t="s">
        <v>593</v>
      </c>
      <c r="G20" s="452" t="s">
        <v>583</v>
      </c>
      <c r="H20" s="450" t="s">
        <v>582</v>
      </c>
      <c r="I20" s="451" t="s">
        <v>593</v>
      </c>
      <c r="J20" s="452" t="s">
        <v>583</v>
      </c>
      <c r="K20" s="1050" t="s">
        <v>582</v>
      </c>
      <c r="L20" s="1051" t="s">
        <v>593</v>
      </c>
      <c r="M20" s="1052" t="s">
        <v>583</v>
      </c>
      <c r="N20" s="54"/>
      <c r="O20" s="1277"/>
      <c r="P20" s="1277"/>
      <c r="Q20" s="1277"/>
      <c r="R20" s="1277"/>
      <c r="S20" s="1277"/>
      <c r="T20" s="1277"/>
      <c r="U20" s="1277"/>
      <c r="V20" s="1277"/>
      <c r="W20" s="1277"/>
      <c r="X20" s="1277"/>
      <c r="Y20" s="54"/>
      <c r="Z20" s="607"/>
      <c r="AA20" s="607"/>
      <c r="AB20" s="607"/>
      <c r="AC20" s="607"/>
      <c r="AD20" s="607"/>
      <c r="AE20" s="607"/>
      <c r="AF20" s="607"/>
      <c r="AG20" s="607"/>
      <c r="AH20" s="607"/>
      <c r="AI20" s="607"/>
      <c r="AJ20" s="607"/>
      <c r="AK20" s="607"/>
    </row>
    <row r="21" spans="1:37" s="17" customFormat="1" ht="25.7" customHeight="1" thickBot="1" x14ac:dyDescent="0.3">
      <c r="A21" s="1406"/>
      <c r="B21" s="1403"/>
      <c r="C21" s="1403"/>
      <c r="D21" s="1403"/>
      <c r="E21" s="172">
        <v>1</v>
      </c>
      <c r="F21" s="174">
        <v>2</v>
      </c>
      <c r="G21" s="175" t="s">
        <v>18</v>
      </c>
      <c r="H21" s="172">
        <v>4</v>
      </c>
      <c r="I21" s="174">
        <v>5</v>
      </c>
      <c r="J21" s="175">
        <v>6</v>
      </c>
      <c r="K21" s="173">
        <v>7</v>
      </c>
      <c r="L21" s="180">
        <v>8</v>
      </c>
      <c r="M21" s="175" t="s">
        <v>19</v>
      </c>
      <c r="N21" s="176"/>
      <c r="O21" s="511"/>
      <c r="P21" s="511"/>
      <c r="Q21" s="511"/>
      <c r="R21" s="511"/>
      <c r="S21" s="512"/>
      <c r="T21" s="512"/>
      <c r="U21" s="512"/>
      <c r="V21" s="512"/>
      <c r="W21" s="512"/>
      <c r="X21" s="512"/>
      <c r="Y21" s="176"/>
    </row>
    <row r="22" spans="1:37" ht="13.5" customHeight="1" x14ac:dyDescent="0.25">
      <c r="A22" s="181">
        <v>1</v>
      </c>
      <c r="B22" s="1364" t="s">
        <v>586</v>
      </c>
      <c r="C22" s="1438" t="s">
        <v>718</v>
      </c>
      <c r="D22" s="292" t="s">
        <v>571</v>
      </c>
      <c r="E22" s="1042">
        <v>4.4870000000000001</v>
      </c>
      <c r="F22" s="1031">
        <v>2498.1880000000001</v>
      </c>
      <c r="G22" s="516">
        <f t="shared" ref="G22:G33" si="2">IF(E22=0,0,F22/12/E22)</f>
        <v>46.396775871034841</v>
      </c>
      <c r="H22" s="854">
        <v>0.26200000000000001</v>
      </c>
      <c r="I22" s="855">
        <v>283.09199999999998</v>
      </c>
      <c r="J22" s="864">
        <v>90.040999999999997</v>
      </c>
      <c r="K22" s="392">
        <f t="shared" ref="K22:K32" si="3">E22+H22</f>
        <v>4.7490000000000006</v>
      </c>
      <c r="L22" s="393">
        <f t="shared" ref="L22:L32" si="4">F22+I22</f>
        <v>2781.28</v>
      </c>
      <c r="M22" s="516">
        <f t="shared" ref="M22:M33" si="5">IF(K22=0,0,L22/12/K22)</f>
        <v>48.804660630308128</v>
      </c>
      <c r="N22" s="54"/>
      <c r="O22" s="511"/>
      <c r="P22" s="511"/>
      <c r="Q22" s="513"/>
      <c r="R22" s="511"/>
      <c r="S22" s="511"/>
      <c r="T22" s="511"/>
      <c r="U22" s="511"/>
      <c r="V22" s="511"/>
      <c r="W22" s="511"/>
      <c r="X22" s="511"/>
      <c r="Y22" s="54"/>
    </row>
    <row r="23" spans="1:37" ht="13.5" customHeight="1" x14ac:dyDescent="0.25">
      <c r="A23" s="181">
        <v>2</v>
      </c>
      <c r="B23" s="1399"/>
      <c r="C23" s="1438"/>
      <c r="D23" s="292" t="s">
        <v>572</v>
      </c>
      <c r="E23" s="1042">
        <v>11.038</v>
      </c>
      <c r="F23" s="1032">
        <v>6504.7830000000004</v>
      </c>
      <c r="G23" s="516">
        <f t="shared" si="2"/>
        <v>49.109009784381229</v>
      </c>
      <c r="H23" s="510">
        <v>0.85299999999999998</v>
      </c>
      <c r="I23" s="506">
        <v>616.16999999999996</v>
      </c>
      <c r="J23" s="864">
        <v>60.195999999999998</v>
      </c>
      <c r="K23" s="394">
        <f t="shared" si="3"/>
        <v>11.891</v>
      </c>
      <c r="L23" s="395">
        <f t="shared" si="4"/>
        <v>7120.9530000000004</v>
      </c>
      <c r="M23" s="516">
        <f t="shared" si="5"/>
        <v>49.904360440669421</v>
      </c>
      <c r="N23" s="54"/>
      <c r="O23" s="511"/>
      <c r="P23" s="511"/>
      <c r="Q23" s="513"/>
      <c r="R23" s="511"/>
      <c r="S23" s="511"/>
      <c r="T23" s="511"/>
      <c r="U23" s="511"/>
      <c r="V23" s="511"/>
      <c r="W23" s="511"/>
      <c r="X23" s="511"/>
      <c r="Y23" s="54"/>
    </row>
    <row r="24" spans="1:37" ht="14.25" customHeight="1" x14ac:dyDescent="0.25">
      <c r="A24" s="182">
        <v>3</v>
      </c>
      <c r="B24" s="1399"/>
      <c r="C24" s="1438"/>
      <c r="D24" s="293" t="s">
        <v>573</v>
      </c>
      <c r="E24" s="1043">
        <v>16.771999999999998</v>
      </c>
      <c r="F24" s="1033">
        <v>7084.0919999999996</v>
      </c>
      <c r="G24" s="517">
        <f t="shared" si="2"/>
        <v>35.198008585738137</v>
      </c>
      <c r="H24" s="510">
        <v>0.84499999999999997</v>
      </c>
      <c r="I24" s="506">
        <v>489.28300000000002</v>
      </c>
      <c r="J24" s="864">
        <v>48.252000000000002</v>
      </c>
      <c r="K24" s="394">
        <f t="shared" si="3"/>
        <v>17.616999999999997</v>
      </c>
      <c r="L24" s="395">
        <f t="shared" si="4"/>
        <v>7573.375</v>
      </c>
      <c r="M24" s="517">
        <f t="shared" si="5"/>
        <v>35.824180242568737</v>
      </c>
      <c r="N24" s="54"/>
      <c r="O24" s="511"/>
      <c r="P24" s="511"/>
      <c r="Q24" s="6"/>
      <c r="R24" s="6"/>
      <c r="S24" s="6"/>
      <c r="T24" s="6"/>
      <c r="U24" s="511"/>
      <c r="V24" s="511"/>
      <c r="W24" s="511"/>
      <c r="X24" s="511"/>
      <c r="Y24" s="54"/>
    </row>
    <row r="25" spans="1:37" ht="15" customHeight="1" x14ac:dyDescent="0.25">
      <c r="A25" s="182">
        <v>4</v>
      </c>
      <c r="B25" s="1399"/>
      <c r="C25" s="1438"/>
      <c r="D25" s="293" t="s">
        <v>574</v>
      </c>
      <c r="E25" s="1043">
        <v>0.2</v>
      </c>
      <c r="F25" s="1033">
        <v>97.376000000000005</v>
      </c>
      <c r="G25" s="517">
        <f t="shared" si="2"/>
        <v>40.573333333333331</v>
      </c>
      <c r="H25" s="510">
        <v>0</v>
      </c>
      <c r="I25" s="506">
        <v>0</v>
      </c>
      <c r="J25" s="864">
        <v>0</v>
      </c>
      <c r="K25" s="394">
        <f t="shared" si="3"/>
        <v>0.2</v>
      </c>
      <c r="L25" s="395">
        <f t="shared" si="4"/>
        <v>97.376000000000005</v>
      </c>
      <c r="M25" s="517">
        <f t="shared" si="5"/>
        <v>40.573333333333331</v>
      </c>
      <c r="N25" s="54"/>
      <c r="O25" s="511"/>
      <c r="P25" s="511"/>
      <c r="Q25" s="6"/>
      <c r="R25" s="6"/>
      <c r="S25" s="6"/>
      <c r="T25" s="6"/>
      <c r="U25" s="511"/>
      <c r="V25" s="511"/>
      <c r="W25" s="513"/>
      <c r="X25" s="511"/>
      <c r="Y25" s="54"/>
    </row>
    <row r="26" spans="1:37" ht="15" customHeight="1" x14ac:dyDescent="0.25">
      <c r="A26" s="182">
        <v>5</v>
      </c>
      <c r="B26" s="1399"/>
      <c r="C26" s="1438"/>
      <c r="D26" s="293" t="s">
        <v>575</v>
      </c>
      <c r="E26" s="1043">
        <v>1.571</v>
      </c>
      <c r="F26" s="1044">
        <v>846.76099999999997</v>
      </c>
      <c r="G26" s="517">
        <f t="shared" si="2"/>
        <v>44.91624230850838</v>
      </c>
      <c r="H26" s="510">
        <v>0</v>
      </c>
      <c r="I26" s="506">
        <v>26.873000000000001</v>
      </c>
      <c r="J26" s="864">
        <v>0</v>
      </c>
      <c r="K26" s="394">
        <f t="shared" si="3"/>
        <v>1.571</v>
      </c>
      <c r="L26" s="395">
        <f t="shared" si="4"/>
        <v>873.63400000000001</v>
      </c>
      <c r="M26" s="517">
        <f t="shared" si="5"/>
        <v>46.341714406959476</v>
      </c>
      <c r="N26" s="54"/>
      <c r="O26" s="511"/>
      <c r="P26" s="511"/>
      <c r="Q26" s="514"/>
      <c r="R26" s="514"/>
      <c r="S26" s="514"/>
      <c r="T26" s="514"/>
      <c r="U26" s="511"/>
      <c r="V26" s="511"/>
      <c r="W26" s="511"/>
      <c r="X26" s="511"/>
      <c r="Y26" s="54"/>
    </row>
    <row r="27" spans="1:37" ht="15" customHeight="1" x14ac:dyDescent="0.25">
      <c r="A27" s="182">
        <v>6</v>
      </c>
      <c r="B27" s="1399"/>
      <c r="C27" s="1438"/>
      <c r="D27" s="293" t="s">
        <v>758</v>
      </c>
      <c r="E27" s="1043">
        <v>0</v>
      </c>
      <c r="F27" s="1044">
        <v>0</v>
      </c>
      <c r="G27" s="517">
        <f t="shared" si="2"/>
        <v>0</v>
      </c>
      <c r="H27" s="510">
        <v>0</v>
      </c>
      <c r="I27" s="506">
        <v>0</v>
      </c>
      <c r="J27" s="864">
        <v>0</v>
      </c>
      <c r="K27" s="394">
        <f t="shared" si="3"/>
        <v>0</v>
      </c>
      <c r="L27" s="395">
        <f t="shared" si="4"/>
        <v>0</v>
      </c>
      <c r="M27" s="517">
        <f t="shared" si="5"/>
        <v>0</v>
      </c>
      <c r="N27" s="294"/>
      <c r="O27" s="511"/>
      <c r="P27" s="511"/>
      <c r="Q27" s="511"/>
      <c r="R27" s="511"/>
      <c r="S27" s="511"/>
      <c r="T27" s="511"/>
      <c r="U27" s="511"/>
      <c r="V27" s="511"/>
      <c r="W27" s="513"/>
      <c r="X27" s="511"/>
      <c r="Y27" s="54"/>
    </row>
    <row r="28" spans="1:37" ht="15" customHeight="1" x14ac:dyDescent="0.25">
      <c r="A28" s="182">
        <v>7</v>
      </c>
      <c r="B28" s="1399"/>
      <c r="C28" s="1439"/>
      <c r="D28" s="760" t="s">
        <v>577</v>
      </c>
      <c r="E28" s="1045">
        <f>SUM(E22:E27)</f>
        <v>34.067999999999998</v>
      </c>
      <c r="F28" s="1046">
        <f>SUM(F22:F27)</f>
        <v>17031.2</v>
      </c>
      <c r="G28" s="763">
        <f t="shared" si="2"/>
        <v>41.65981761966264</v>
      </c>
      <c r="H28" s="761">
        <f>SUM(H22:H27)</f>
        <v>1.96</v>
      </c>
      <c r="I28" s="762">
        <f>SUM(I22:I27)</f>
        <v>1415.4180000000001</v>
      </c>
      <c r="J28" s="864">
        <v>60.179000000000002</v>
      </c>
      <c r="K28" s="764">
        <f t="shared" si="3"/>
        <v>36.027999999999999</v>
      </c>
      <c r="L28" s="765">
        <f t="shared" si="4"/>
        <v>18446.618000000002</v>
      </c>
      <c r="M28" s="763">
        <f t="shared" si="5"/>
        <v>42.667318937122985</v>
      </c>
      <c r="N28" s="295"/>
      <c r="O28" s="511"/>
      <c r="P28" s="511"/>
      <c r="Q28" s="511"/>
      <c r="R28" s="511"/>
      <c r="S28" s="511"/>
      <c r="T28" s="511"/>
      <c r="U28" s="511"/>
      <c r="V28" s="511"/>
      <c r="W28" s="511"/>
      <c r="X28" s="511"/>
      <c r="Y28" s="54"/>
    </row>
    <row r="29" spans="1:37" ht="15" customHeight="1" x14ac:dyDescent="0.25">
      <c r="A29" s="182">
        <v>8</v>
      </c>
      <c r="B29" s="1399"/>
      <c r="C29" s="1397" t="s">
        <v>719</v>
      </c>
      <c r="D29" s="1398"/>
      <c r="E29" s="1047">
        <v>0</v>
      </c>
      <c r="F29" s="1048">
        <v>0</v>
      </c>
      <c r="G29" s="1034">
        <f t="shared" si="2"/>
        <v>0</v>
      </c>
      <c r="H29" s="1035">
        <v>1</v>
      </c>
      <c r="I29" s="858">
        <v>1084.778</v>
      </c>
      <c r="J29" s="864">
        <v>90.397999999999996</v>
      </c>
      <c r="K29" s="394">
        <f t="shared" si="3"/>
        <v>1</v>
      </c>
      <c r="L29" s="395">
        <f t="shared" si="4"/>
        <v>1084.778</v>
      </c>
      <c r="M29" s="517">
        <f t="shared" si="5"/>
        <v>90.398166666666668</v>
      </c>
      <c r="N29" s="295"/>
      <c r="O29" s="511"/>
      <c r="P29" s="511"/>
      <c r="Q29" s="511"/>
      <c r="R29" s="511"/>
      <c r="S29" s="511"/>
      <c r="T29" s="511"/>
      <c r="U29" s="511"/>
      <c r="V29" s="511"/>
      <c r="W29" s="511"/>
      <c r="X29" s="511"/>
      <c r="Y29" s="54"/>
    </row>
    <row r="30" spans="1:37" ht="15" customHeight="1" x14ac:dyDescent="0.25">
      <c r="A30" s="182">
        <v>9</v>
      </c>
      <c r="B30" s="1400"/>
      <c r="C30" s="1395" t="s">
        <v>720</v>
      </c>
      <c r="D30" s="1396"/>
      <c r="E30" s="1047">
        <v>18.486999999999998</v>
      </c>
      <c r="F30" s="1049">
        <v>8175.4579999999996</v>
      </c>
      <c r="G30" s="1034">
        <f t="shared" si="2"/>
        <v>36.852283586664505</v>
      </c>
      <c r="H30" s="1035">
        <v>0.41899999999999998</v>
      </c>
      <c r="I30" s="858">
        <v>403.971</v>
      </c>
      <c r="J30" s="864">
        <v>80.956000000000003</v>
      </c>
      <c r="K30" s="394">
        <v>18.902000000000001</v>
      </c>
      <c r="L30" s="395">
        <f t="shared" si="4"/>
        <v>8579.4290000000001</v>
      </c>
      <c r="M30" s="517">
        <f t="shared" si="5"/>
        <v>37.824167636581663</v>
      </c>
      <c r="N30" s="54"/>
      <c r="O30" s="511"/>
      <c r="P30" s="511"/>
      <c r="Q30" s="54"/>
      <c r="R30" s="54"/>
      <c r="S30" s="54"/>
      <c r="T30" s="54"/>
      <c r="U30" s="511"/>
      <c r="V30" s="511"/>
      <c r="W30" s="513"/>
      <c r="X30" s="511"/>
      <c r="Y30" s="54"/>
    </row>
    <row r="31" spans="1:37" ht="15" customHeight="1" x14ac:dyDescent="0.25">
      <c r="A31" s="182">
        <v>10</v>
      </c>
      <c r="B31" s="1398" t="s">
        <v>486</v>
      </c>
      <c r="C31" s="1398"/>
      <c r="D31" s="1398"/>
      <c r="E31" s="1028"/>
      <c r="F31" s="858"/>
      <c r="G31" s="1034">
        <f t="shared" si="2"/>
        <v>0</v>
      </c>
      <c r="H31" s="1036"/>
      <c r="I31" s="858"/>
      <c r="J31" s="864" t="s">
        <v>24</v>
      </c>
      <c r="K31" s="394">
        <f t="shared" si="3"/>
        <v>0</v>
      </c>
      <c r="L31" s="395">
        <f t="shared" si="4"/>
        <v>0</v>
      </c>
      <c r="M31" s="517">
        <f t="shared" si="5"/>
        <v>0</v>
      </c>
      <c r="N31" s="54"/>
      <c r="O31" s="511"/>
      <c r="P31" s="511"/>
      <c r="Q31" s="55"/>
      <c r="R31" s="55"/>
      <c r="S31" s="55"/>
      <c r="T31" s="55"/>
      <c r="U31" s="511"/>
      <c r="V31" s="511"/>
      <c r="W31" s="511"/>
      <c r="X31" s="511"/>
      <c r="Y31" s="54"/>
    </row>
    <row r="32" spans="1:37" ht="15" customHeight="1" thickBot="1" x14ac:dyDescent="0.3">
      <c r="A32" s="183">
        <v>11</v>
      </c>
      <c r="B32" s="1426" t="s">
        <v>585</v>
      </c>
      <c r="C32" s="1426"/>
      <c r="D32" s="1426"/>
      <c r="E32" s="554"/>
      <c r="F32" s="555"/>
      <c r="G32" s="396" t="s">
        <v>24</v>
      </c>
      <c r="H32" s="412"/>
      <c r="I32" s="555"/>
      <c r="J32" s="865" t="s">
        <v>24</v>
      </c>
      <c r="K32" s="397">
        <f t="shared" si="3"/>
        <v>0</v>
      </c>
      <c r="L32" s="398">
        <f t="shared" si="4"/>
        <v>0</v>
      </c>
      <c r="M32" s="396" t="s">
        <v>24</v>
      </c>
      <c r="N32" s="54"/>
      <c r="O32" s="36"/>
      <c r="P32" s="8"/>
      <c r="Q32" s="6"/>
      <c r="R32" s="6"/>
      <c r="S32" s="6"/>
      <c r="T32" s="6"/>
      <c r="U32" s="6"/>
      <c r="V32" s="511"/>
      <c r="W32" s="511"/>
      <c r="X32" s="511"/>
      <c r="Y32" s="54"/>
    </row>
    <row r="33" spans="1:25" s="30" customFormat="1" ht="15" customHeight="1" thickBot="1" x14ac:dyDescent="0.3">
      <c r="A33" s="184">
        <v>12</v>
      </c>
      <c r="B33" s="1410" t="s">
        <v>577</v>
      </c>
      <c r="C33" s="1410"/>
      <c r="D33" s="1410"/>
      <c r="E33" s="399">
        <f>E28+E29+E30+E31+E32</f>
        <v>52.554999999999993</v>
      </c>
      <c r="F33" s="400">
        <f>F28+F29+F30+F31+F32</f>
        <v>25206.657999999999</v>
      </c>
      <c r="G33" s="518">
        <f t="shared" si="2"/>
        <v>39.968696286430088</v>
      </c>
      <c r="H33" s="401">
        <f>H28+H29+H30+H31+H32</f>
        <v>3.379</v>
      </c>
      <c r="I33" s="403">
        <f>I28+I29+I30+I31+I32</f>
        <v>2904.1669999999999</v>
      </c>
      <c r="J33" s="866">
        <v>71.686999999999998</v>
      </c>
      <c r="K33" s="463">
        <f>K28+K29+K30+K31+K32</f>
        <v>55.93</v>
      </c>
      <c r="L33" s="400">
        <f>L28+L29+L30+L31+L32</f>
        <v>28110.825000000001</v>
      </c>
      <c r="M33" s="518">
        <f t="shared" si="5"/>
        <v>41.88393974611121</v>
      </c>
      <c r="N33" s="54"/>
      <c r="O33" s="6"/>
      <c r="P33" s="6"/>
      <c r="Q33" s="6"/>
      <c r="R33" s="6"/>
      <c r="S33" s="6"/>
      <c r="T33" s="6"/>
      <c r="U33" s="6"/>
      <c r="V33" s="515"/>
      <c r="W33" s="515"/>
      <c r="X33" s="515"/>
      <c r="Y33" s="177"/>
    </row>
    <row r="34" spans="1:25" s="54" customFormat="1" ht="15" customHeight="1" x14ac:dyDescent="0.25">
      <c r="B34" s="284" t="s">
        <v>14</v>
      </c>
      <c r="E34" s="294" t="s">
        <v>759</v>
      </c>
      <c r="F34" s="295">
        <f>F28-E10-G10</f>
        <v>0</v>
      </c>
      <c r="I34" s="295">
        <f>I28-I10-K10-M10-O10-Q10-S10-U10</f>
        <v>9.9475983006414026E-14</v>
      </c>
      <c r="L34" s="296">
        <f>L28-W10</f>
        <v>0</v>
      </c>
      <c r="O34" s="859"/>
      <c r="P34" s="511"/>
      <c r="Q34" s="514"/>
      <c r="R34" s="514"/>
      <c r="S34" s="514"/>
      <c r="T34" s="514"/>
      <c r="U34" s="514"/>
      <c r="V34" s="511"/>
      <c r="W34" s="511"/>
      <c r="X34" s="511"/>
    </row>
    <row r="35" spans="1:25" s="54" customFormat="1" ht="15" customHeight="1" x14ac:dyDescent="0.25">
      <c r="B35" s="284"/>
      <c r="E35" s="294" t="s">
        <v>760</v>
      </c>
      <c r="F35" s="295">
        <f>F29-E11-G11</f>
        <v>0</v>
      </c>
      <c r="I35" s="295">
        <f>I29-I11-K11-M11-O11-Q11-S11-U11</f>
        <v>0</v>
      </c>
      <c r="L35" s="296">
        <f>L29-W11</f>
        <v>0</v>
      </c>
      <c r="O35" s="860"/>
      <c r="P35" s="511"/>
      <c r="Q35" s="511"/>
      <c r="R35" s="511"/>
      <c r="S35" s="511"/>
      <c r="T35" s="511"/>
      <c r="U35" s="511"/>
      <c r="V35" s="511"/>
      <c r="W35" s="511"/>
      <c r="X35" s="511"/>
    </row>
    <row r="36" spans="1:25" s="54" customFormat="1" ht="15" customHeight="1" x14ac:dyDescent="0.25">
      <c r="B36" s="284"/>
      <c r="E36" s="294" t="s">
        <v>488</v>
      </c>
      <c r="F36" s="295">
        <f>F33-E15-G15</f>
        <v>0</v>
      </c>
      <c r="I36" s="295">
        <f>I33-I15-K15-M15-O15-Q15-S15-U15</f>
        <v>0</v>
      </c>
      <c r="L36" s="296">
        <f>L33-W15</f>
        <v>0</v>
      </c>
      <c r="O36" s="860"/>
      <c r="P36" s="511"/>
      <c r="Q36" s="511"/>
      <c r="R36" s="511"/>
      <c r="S36" s="511"/>
      <c r="T36" s="511"/>
      <c r="U36" s="511"/>
      <c r="V36" s="511"/>
      <c r="W36" s="511"/>
      <c r="X36" s="511"/>
    </row>
    <row r="37" spans="1:25" s="54" customFormat="1" ht="6.75" customHeight="1" x14ac:dyDescent="0.25">
      <c r="B37" s="284"/>
      <c r="F37" s="297"/>
      <c r="L37" s="296"/>
      <c r="O37" s="860"/>
      <c r="P37" s="511"/>
      <c r="Q37" s="511"/>
      <c r="R37" s="511"/>
      <c r="S37" s="511"/>
      <c r="T37" s="511"/>
      <c r="U37" s="511"/>
    </row>
    <row r="38" spans="1:25" s="55" customFormat="1" ht="12.75" customHeight="1" x14ac:dyDescent="0.25">
      <c r="A38" s="280" t="s">
        <v>596</v>
      </c>
      <c r="B38" s="280"/>
      <c r="C38" s="280"/>
      <c r="D38" s="280"/>
      <c r="E38" s="280"/>
      <c r="F38" s="280"/>
      <c r="G38" s="280"/>
      <c r="H38" s="280"/>
      <c r="I38" s="280"/>
      <c r="J38" s="280"/>
      <c r="K38" s="280"/>
      <c r="L38" s="280"/>
      <c r="M38" s="280"/>
      <c r="O38" s="860"/>
      <c r="P38" s="511"/>
      <c r="Q38" s="54"/>
      <c r="R38" s="54"/>
      <c r="S38" s="54"/>
      <c r="T38" s="54"/>
      <c r="U38" s="54"/>
    </row>
    <row r="39" spans="1:25" s="55" customFormat="1" ht="29.25" customHeight="1" x14ac:dyDescent="0.25">
      <c r="A39" s="1242" t="s">
        <v>4</v>
      </c>
      <c r="B39" s="1392"/>
      <c r="C39" s="1392"/>
      <c r="D39" s="1392"/>
      <c r="E39" s="1392"/>
      <c r="F39" s="1392"/>
      <c r="G39" s="1392"/>
      <c r="H39" s="1392"/>
      <c r="I39" s="1392"/>
      <c r="J39" s="1392"/>
      <c r="K39" s="1392"/>
      <c r="L39" s="1392"/>
      <c r="M39" s="1392"/>
      <c r="O39" s="860"/>
      <c r="P39" s="511"/>
    </row>
    <row r="40" spans="1:25" s="55" customFormat="1" ht="16.149999999999999" customHeight="1" x14ac:dyDescent="0.25">
      <c r="A40" s="1242" t="s">
        <v>17</v>
      </c>
      <c r="B40" s="1392"/>
      <c r="C40" s="1392"/>
      <c r="D40" s="1392"/>
      <c r="E40" s="1392"/>
      <c r="F40" s="1392"/>
      <c r="G40" s="1392"/>
      <c r="H40" s="1392"/>
      <c r="I40" s="1392"/>
      <c r="J40" s="1392"/>
      <c r="K40" s="1392"/>
      <c r="L40" s="1392"/>
      <c r="M40" s="1392"/>
    </row>
    <row r="41" spans="1:25" s="55" customFormat="1" ht="39" customHeight="1" x14ac:dyDescent="0.25">
      <c r="A41" s="1242" t="s">
        <v>748</v>
      </c>
      <c r="B41" s="1392"/>
      <c r="C41" s="1392"/>
      <c r="D41" s="1392"/>
      <c r="E41" s="1392"/>
      <c r="F41" s="1392"/>
      <c r="G41" s="1392"/>
      <c r="H41" s="1392"/>
      <c r="I41" s="1392"/>
      <c r="J41" s="1392"/>
      <c r="K41" s="1392"/>
      <c r="L41" s="1392"/>
      <c r="M41" s="1392"/>
    </row>
    <row r="42" spans="1:25" s="55" customFormat="1" ht="76.900000000000006" customHeight="1" x14ac:dyDescent="0.25">
      <c r="A42" s="1242" t="s">
        <v>996</v>
      </c>
      <c r="B42" s="1392"/>
      <c r="C42" s="1392"/>
      <c r="D42" s="1392"/>
      <c r="E42" s="1392"/>
      <c r="F42" s="1392"/>
      <c r="G42" s="1392"/>
      <c r="H42" s="1392"/>
      <c r="I42" s="1392"/>
      <c r="J42" s="1392"/>
      <c r="K42" s="1392"/>
      <c r="L42" s="1392"/>
      <c r="M42" s="1392"/>
    </row>
    <row r="43" spans="1:25" s="55" customFormat="1" x14ac:dyDescent="0.25">
      <c r="A43" s="1242" t="s">
        <v>721</v>
      </c>
      <c r="B43" s="1392"/>
      <c r="C43" s="1392"/>
      <c r="D43" s="1392"/>
      <c r="E43" s="1392"/>
      <c r="F43" s="1392"/>
      <c r="G43" s="1392"/>
      <c r="H43" s="1392"/>
      <c r="I43" s="1392"/>
      <c r="J43" s="1392"/>
      <c r="K43" s="1392"/>
      <c r="L43" s="1392"/>
      <c r="M43" s="1392"/>
    </row>
    <row r="44" spans="1:25" s="55" customFormat="1" ht="29.65" customHeight="1" x14ac:dyDescent="0.25">
      <c r="A44" s="1242" t="s">
        <v>787</v>
      </c>
      <c r="B44" s="1392"/>
      <c r="C44" s="1392"/>
      <c r="D44" s="1392"/>
      <c r="E44" s="1392"/>
      <c r="F44" s="1392"/>
      <c r="G44" s="1392"/>
      <c r="H44" s="1392"/>
      <c r="I44" s="1392"/>
      <c r="J44" s="1392"/>
      <c r="K44" s="1392"/>
      <c r="L44" s="1392"/>
      <c r="M44" s="1392"/>
    </row>
    <row r="45" spans="1:25" s="55" customFormat="1" ht="12.75" customHeight="1" x14ac:dyDescent="0.25">
      <c r="A45" s="1242" t="s">
        <v>997</v>
      </c>
      <c r="B45" s="1392"/>
      <c r="C45" s="1392"/>
      <c r="D45" s="1392"/>
      <c r="E45" s="1392"/>
      <c r="F45" s="1392"/>
      <c r="G45" s="1392"/>
      <c r="H45" s="1392"/>
      <c r="I45" s="1392"/>
      <c r="J45" s="1392"/>
      <c r="K45" s="1392"/>
      <c r="L45" s="1392"/>
      <c r="M45" s="1392"/>
    </row>
    <row r="46" spans="1:25" s="55" customFormat="1" ht="28.9" customHeight="1" x14ac:dyDescent="0.25">
      <c r="A46" s="1242" t="s">
        <v>998</v>
      </c>
      <c r="B46" s="1243"/>
      <c r="C46" s="1243"/>
      <c r="D46" s="1243"/>
      <c r="E46" s="1243"/>
      <c r="F46" s="1243"/>
      <c r="G46" s="1243"/>
      <c r="H46" s="1243"/>
      <c r="I46" s="1243"/>
      <c r="J46" s="1243"/>
      <c r="K46" s="1243"/>
      <c r="L46" s="1243"/>
      <c r="M46" s="1243"/>
    </row>
    <row r="47" spans="1:25" s="54" customFormat="1" ht="15" customHeight="1" x14ac:dyDescent="0.25">
      <c r="O47" s="55"/>
      <c r="P47" s="55"/>
      <c r="Q47" s="55"/>
      <c r="R47" s="55"/>
      <c r="S47" s="55"/>
      <c r="T47" s="55"/>
      <c r="U47" s="55"/>
    </row>
    <row r="48" spans="1:25" s="54" customFormat="1" ht="15" x14ac:dyDescent="0.25"/>
    <row r="49" spans="1:22" s="54" customFormat="1" ht="12.75" customHeight="1" x14ac:dyDescent="0.25"/>
    <row r="50" spans="1:22" s="54" customFormat="1" ht="16.149999999999999" customHeight="1" x14ac:dyDescent="0.25"/>
    <row r="51" spans="1:22" s="54" customFormat="1" ht="25.15" customHeight="1" x14ac:dyDescent="0.25"/>
    <row r="52" spans="1:22" s="54" customFormat="1" ht="24" customHeight="1" x14ac:dyDescent="0.25"/>
    <row r="53" spans="1:22" s="54" customFormat="1" ht="37.5" customHeight="1" x14ac:dyDescent="0.25"/>
    <row r="54" spans="1:22" s="54" customFormat="1" ht="16.149999999999999" customHeight="1" x14ac:dyDescent="0.25"/>
    <row r="55" spans="1:22" s="54" customFormat="1" ht="16.149999999999999" customHeight="1" x14ac:dyDescent="0.25"/>
    <row r="56" spans="1:22" s="54" customFormat="1" ht="15" customHeight="1" x14ac:dyDescent="0.25"/>
    <row r="57" spans="1:22" s="54" customFormat="1" ht="14.25" customHeight="1" x14ac:dyDescent="0.25"/>
    <row r="58" spans="1:22" s="54" customFormat="1" ht="16.7" customHeight="1" x14ac:dyDescent="0.25"/>
    <row r="59" spans="1:22" s="54" customFormat="1" ht="18.75" customHeight="1" x14ac:dyDescent="0.25"/>
    <row r="60" spans="1:22" ht="15" x14ac:dyDescent="0.25">
      <c r="A60" s="31"/>
      <c r="B60" s="32"/>
      <c r="C60" s="32"/>
      <c r="D60" s="32"/>
      <c r="E60" s="32"/>
      <c r="F60" s="32"/>
      <c r="G60" s="32"/>
      <c r="H60" s="32"/>
      <c r="I60" s="18"/>
      <c r="J60" s="18"/>
      <c r="K60" s="18"/>
      <c r="L60" s="18"/>
      <c r="M60" s="18"/>
      <c r="N60" s="18"/>
      <c r="O60" s="54"/>
      <c r="P60" s="54"/>
      <c r="Q60" s="54"/>
      <c r="R60" s="54"/>
      <c r="S60" s="54"/>
      <c r="T60" s="54"/>
      <c r="U60" s="54"/>
      <c r="V60" s="6"/>
    </row>
    <row r="61" spans="1:22" ht="16.149999999999999" customHeight="1" x14ac:dyDescent="0.25">
      <c r="A61" s="856"/>
      <c r="B61" s="856"/>
      <c r="C61" s="856"/>
      <c r="D61" s="856"/>
      <c r="E61" s="856"/>
      <c r="F61" s="856"/>
      <c r="G61" s="856"/>
      <c r="H61" s="856"/>
      <c r="I61" s="856"/>
      <c r="J61" s="856"/>
      <c r="K61" s="856"/>
      <c r="L61" s="856"/>
      <c r="M61" s="856"/>
      <c r="N61" s="856"/>
      <c r="O61" s="6"/>
      <c r="P61" s="6"/>
      <c r="Q61" s="6"/>
      <c r="R61" s="6"/>
      <c r="S61" s="6"/>
      <c r="T61" s="6"/>
      <c r="U61" s="6"/>
      <c r="V61" s="6"/>
    </row>
    <row r="62" spans="1:22" ht="15.75" x14ac:dyDescent="0.25">
      <c r="A62" s="33"/>
      <c r="B62" s="34"/>
      <c r="C62" s="34"/>
      <c r="D62" s="34"/>
      <c r="E62" s="34"/>
      <c r="F62" s="34"/>
      <c r="G62" s="34"/>
      <c r="H62" s="34"/>
      <c r="I62" s="6"/>
      <c r="J62" s="6"/>
      <c r="K62" s="6"/>
      <c r="L62" s="6"/>
      <c r="M62" s="6"/>
      <c r="N62" s="6"/>
      <c r="O62" s="856"/>
      <c r="P62" s="856"/>
      <c r="Q62" s="856"/>
      <c r="R62" s="856"/>
      <c r="S62" s="856"/>
      <c r="T62" s="6"/>
      <c r="U62" s="6"/>
    </row>
    <row r="63" spans="1:22" x14ac:dyDescent="0.25">
      <c r="A63" s="6"/>
      <c r="B63" s="34"/>
      <c r="C63" s="34"/>
      <c r="D63" s="34"/>
      <c r="E63" s="34"/>
      <c r="F63" s="34"/>
      <c r="G63" s="34"/>
      <c r="H63" s="34"/>
      <c r="I63" s="6"/>
      <c r="J63" s="6"/>
      <c r="K63" s="6"/>
      <c r="L63" s="6"/>
      <c r="M63" s="6"/>
      <c r="N63" s="6"/>
    </row>
  </sheetData>
  <mergeCells count="44">
    <mergeCell ref="A46:M46"/>
    <mergeCell ref="A45:M45"/>
    <mergeCell ref="A42:M42"/>
    <mergeCell ref="B10:B12"/>
    <mergeCell ref="C10:D10"/>
    <mergeCell ref="A40:M40"/>
    <mergeCell ref="B32:D32"/>
    <mergeCell ref="B13:D13"/>
    <mergeCell ref="B14:D14"/>
    <mergeCell ref="B15:D15"/>
    <mergeCell ref="K19:M19"/>
    <mergeCell ref="C22:C28"/>
    <mergeCell ref="O19:X20"/>
    <mergeCell ref="W6:X7"/>
    <mergeCell ref="C11:D11"/>
    <mergeCell ref="G7:H7"/>
    <mergeCell ref="E6:H6"/>
    <mergeCell ref="M7:N7"/>
    <mergeCell ref="K7:L7"/>
    <mergeCell ref="E7:F7"/>
    <mergeCell ref="A5:A9"/>
    <mergeCell ref="B5:D9"/>
    <mergeCell ref="A44:M44"/>
    <mergeCell ref="A39:M39"/>
    <mergeCell ref="C12:D12"/>
    <mergeCell ref="C30:D30"/>
    <mergeCell ref="C29:D29"/>
    <mergeCell ref="A41:M41"/>
    <mergeCell ref="B22:B30"/>
    <mergeCell ref="B19:D21"/>
    <mergeCell ref="A19:A21"/>
    <mergeCell ref="B31:D31"/>
    <mergeCell ref="E19:G19"/>
    <mergeCell ref="B33:D33"/>
    <mergeCell ref="A43:M43"/>
    <mergeCell ref="H19:J19"/>
    <mergeCell ref="E5:X5"/>
    <mergeCell ref="S6:T7"/>
    <mergeCell ref="I7:J7"/>
    <mergeCell ref="Q6:R7"/>
    <mergeCell ref="O7:P7"/>
    <mergeCell ref="M6:P6"/>
    <mergeCell ref="U6:V7"/>
    <mergeCell ref="I6:L6"/>
  </mergeCells>
  <phoneticPr fontId="41" type="noConversion"/>
  <conditionalFormatting sqref="F34:F36 L34:L36">
    <cfRule type="cellIs" dxfId="9" priority="3" stopIfTrue="1" operator="lessThan">
      <formula>0</formula>
    </cfRule>
    <cfRule type="cellIs" dxfId="8" priority="4" stopIfTrue="1" operator="greaterThan">
      <formula>0</formula>
    </cfRule>
  </conditionalFormatting>
  <conditionalFormatting sqref="I34:I36">
    <cfRule type="cellIs" dxfId="7" priority="1" stopIfTrue="1" operator="lessThan">
      <formula>0</formula>
    </cfRule>
    <cfRule type="cellIs" dxfId="6" priority="2" stopIfTrue="1" operator="greaterThan">
      <formula>0</formula>
    </cfRule>
  </conditionalFormatting>
  <printOptions horizontalCentered="1"/>
  <pageMargins left="0" right="0" top="1.6535433070866143" bottom="0.27559055118110237" header="0.27559055118110237" footer="0.19685039370078741"/>
  <pageSetup paperSize="9" scale="57" orientation="landscape" cellComments="asDisplayed" r:id="rId1"/>
  <headerFooter alignWithMargins="0"/>
  <ignoredErrors>
    <ignoredError sqref="E28:F28" formulaRange="1"/>
    <ignoredError sqref="G28" formula="1"/>
  </ignoredError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43"/>
  <sheetViews>
    <sheetView zoomScaleNormal="100" workbookViewId="0">
      <pane xSplit="3" ySplit="6" topLeftCell="D7" activePane="bottomRight" state="frozen"/>
      <selection activeCell="P46" activeCellId="1" sqref="E7:N46 P7:Q46"/>
      <selection pane="topRight" activeCell="P46" activeCellId="1" sqref="E7:N46 P7:Q46"/>
      <selection pane="bottomLeft" activeCell="P46" activeCellId="1" sqref="E7:N46 P7:Q46"/>
      <selection pane="bottomRight" activeCell="D24" sqref="D24"/>
    </sheetView>
  </sheetViews>
  <sheetFormatPr defaultColWidth="9.140625" defaultRowHeight="12.75" x14ac:dyDescent="0.25"/>
  <cols>
    <col min="1" max="1" width="3.42578125" style="9" customWidth="1"/>
    <col min="2" max="2" width="9" style="9" customWidth="1"/>
    <col min="3" max="3" width="48" style="9" customWidth="1"/>
    <col min="4" max="13" width="12.7109375" style="9" customWidth="1"/>
    <col min="14" max="14" width="4" style="9" customWidth="1"/>
    <col min="15" max="15" width="10.85546875" style="9" bestFit="1" customWidth="1"/>
    <col min="16" max="16384" width="9.140625" style="9"/>
  </cols>
  <sheetData>
    <row r="1" spans="1:16" ht="28.5" x14ac:dyDescent="0.25">
      <c r="A1" s="604" t="s">
        <v>750</v>
      </c>
      <c r="K1" s="10"/>
      <c r="L1" s="10"/>
      <c r="N1" s="8"/>
    </row>
    <row r="2" spans="1:16" s="10" customFormat="1" ht="13.5" thickBot="1" x14ac:dyDescent="0.3">
      <c r="M2" s="217" t="s">
        <v>476</v>
      </c>
      <c r="N2" s="14"/>
    </row>
    <row r="3" spans="1:16" s="10" customFormat="1" ht="17.25" customHeight="1" x14ac:dyDescent="0.25">
      <c r="A3" s="1440" t="s">
        <v>448</v>
      </c>
      <c r="B3" s="1443" t="s">
        <v>644</v>
      </c>
      <c r="C3" s="1444"/>
      <c r="D3" s="1467" t="s">
        <v>653</v>
      </c>
      <c r="E3" s="1468"/>
      <c r="F3" s="1468"/>
      <c r="G3" s="1468"/>
      <c r="H3" s="1468"/>
      <c r="I3" s="1468"/>
      <c r="J3" s="1468"/>
      <c r="K3" s="1469"/>
      <c r="L3" s="1455" t="s">
        <v>1000</v>
      </c>
      <c r="M3" s="1456"/>
      <c r="N3" s="415"/>
    </row>
    <row r="4" spans="1:16" s="10" customFormat="1" ht="29.25" customHeight="1" x14ac:dyDescent="0.25">
      <c r="A4" s="1441"/>
      <c r="B4" s="1445"/>
      <c r="C4" s="1446"/>
      <c r="D4" s="1459" t="s">
        <v>999</v>
      </c>
      <c r="E4" s="1457" t="s">
        <v>629</v>
      </c>
      <c r="F4" s="1470" t="s">
        <v>631</v>
      </c>
      <c r="G4" s="1471"/>
      <c r="H4" s="1471"/>
      <c r="I4" s="1471"/>
      <c r="J4" s="1472"/>
      <c r="K4" s="1465" t="s">
        <v>474</v>
      </c>
      <c r="L4" s="1461" t="s">
        <v>630</v>
      </c>
      <c r="M4" s="1449" t="s">
        <v>631</v>
      </c>
      <c r="N4" s="415"/>
    </row>
    <row r="5" spans="1:16" ht="33" customHeight="1" x14ac:dyDescent="0.25">
      <c r="A5" s="1441"/>
      <c r="B5" s="1445"/>
      <c r="C5" s="1446"/>
      <c r="D5" s="1460"/>
      <c r="E5" s="1458"/>
      <c r="F5" s="634" t="s">
        <v>438</v>
      </c>
      <c r="G5" s="635" t="s">
        <v>648</v>
      </c>
      <c r="H5" s="635" t="s">
        <v>439</v>
      </c>
      <c r="I5" s="635" t="s">
        <v>440</v>
      </c>
      <c r="J5" s="635" t="s">
        <v>778</v>
      </c>
      <c r="K5" s="1466"/>
      <c r="L5" s="1462"/>
      <c r="M5" s="1450"/>
      <c r="N5" s="415"/>
    </row>
    <row r="6" spans="1:16" s="248" customFormat="1" thickBot="1" x14ac:dyDescent="0.3">
      <c r="A6" s="1442"/>
      <c r="B6" s="1447"/>
      <c r="C6" s="1448"/>
      <c r="D6" s="729" t="s">
        <v>526</v>
      </c>
      <c r="E6" s="637" t="s">
        <v>527</v>
      </c>
      <c r="F6" s="1476" t="s">
        <v>528</v>
      </c>
      <c r="G6" s="1477"/>
      <c r="H6" s="1477"/>
      <c r="I6" s="1477"/>
      <c r="J6" s="1478"/>
      <c r="K6" s="752" t="s">
        <v>737</v>
      </c>
      <c r="L6" s="725" t="s">
        <v>530</v>
      </c>
      <c r="M6" s="638" t="s">
        <v>531</v>
      </c>
      <c r="N6" s="416"/>
      <c r="O6" s="414"/>
      <c r="P6" s="414"/>
    </row>
    <row r="7" spans="1:16" x14ac:dyDescent="0.25">
      <c r="A7" s="639">
        <v>1</v>
      </c>
      <c r="B7" s="745" t="s">
        <v>625</v>
      </c>
      <c r="C7" s="746"/>
      <c r="D7" s="747">
        <f>SUM(D8+D9+D10+D11+D12+D13+D15+D19+D23+D24)</f>
        <v>4293.0600000000004</v>
      </c>
      <c r="E7" s="748">
        <f t="shared" ref="E7:J7" si="0">SUM(E8+E9+E10+E11+E12+E13+E15+E19+E23+E24)</f>
        <v>2065.2874999999999</v>
      </c>
      <c r="F7" s="748">
        <f t="shared" si="0"/>
        <v>0</v>
      </c>
      <c r="G7" s="748">
        <f t="shared" si="0"/>
        <v>0</v>
      </c>
      <c r="H7" s="748">
        <f t="shared" si="0"/>
        <v>0</v>
      </c>
      <c r="I7" s="748">
        <f t="shared" si="0"/>
        <v>0</v>
      </c>
      <c r="J7" s="748">
        <f t="shared" si="0"/>
        <v>0</v>
      </c>
      <c r="K7" s="749">
        <f>SUM(K8+K9+K10+K11+K12+K13+K15+K19+K23+K24)</f>
        <v>6358.3474999999999</v>
      </c>
      <c r="L7" s="750">
        <f>K7</f>
        <v>6358.3474999999999</v>
      </c>
      <c r="M7" s="751">
        <v>0</v>
      </c>
      <c r="N7" s="416"/>
      <c r="O7" s="596"/>
      <c r="P7" s="391"/>
    </row>
    <row r="8" spans="1:16" ht="12.75" customHeight="1" x14ac:dyDescent="0.25">
      <c r="A8" s="640">
        <v>2</v>
      </c>
      <c r="B8" s="1453" t="s">
        <v>536</v>
      </c>
      <c r="C8" s="1454"/>
      <c r="D8" s="733"/>
      <c r="E8" s="734">
        <v>1000</v>
      </c>
      <c r="F8" s="734"/>
      <c r="G8" s="734"/>
      <c r="H8" s="734"/>
      <c r="I8" s="734"/>
      <c r="J8" s="734"/>
      <c r="K8" s="753">
        <f t="shared" ref="K8:K27" si="1">SUM(D8:J8)</f>
        <v>1000</v>
      </c>
      <c r="L8" s="737">
        <f t="shared" ref="L8:L27" si="2">K8</f>
        <v>1000</v>
      </c>
      <c r="M8" s="738" t="s">
        <v>24</v>
      </c>
      <c r="N8" s="416"/>
      <c r="O8" s="861"/>
    </row>
    <row r="9" spans="1:16" ht="24" customHeight="1" x14ac:dyDescent="0.25">
      <c r="A9" s="640">
        <v>3</v>
      </c>
      <c r="B9" s="1453" t="s">
        <v>537</v>
      </c>
      <c r="C9" s="1454"/>
      <c r="D9" s="733"/>
      <c r="E9" s="734"/>
      <c r="F9" s="734"/>
      <c r="G9" s="734"/>
      <c r="H9" s="734"/>
      <c r="I9" s="734"/>
      <c r="J9" s="734"/>
      <c r="K9" s="753">
        <f t="shared" si="1"/>
        <v>0</v>
      </c>
      <c r="L9" s="737">
        <f t="shared" si="2"/>
        <v>0</v>
      </c>
      <c r="M9" s="738" t="s">
        <v>24</v>
      </c>
      <c r="N9" s="417"/>
      <c r="O9" s="861"/>
    </row>
    <row r="10" spans="1:16" ht="24" customHeight="1" x14ac:dyDescent="0.25">
      <c r="A10" s="640">
        <v>4</v>
      </c>
      <c r="B10" s="1451" t="s">
        <v>626</v>
      </c>
      <c r="C10" s="1452"/>
      <c r="D10" s="733">
        <v>707.57899999999995</v>
      </c>
      <c r="E10" s="734">
        <v>23</v>
      </c>
      <c r="F10" s="734"/>
      <c r="G10" s="734"/>
      <c r="H10" s="734"/>
      <c r="I10" s="734"/>
      <c r="J10" s="734"/>
      <c r="K10" s="753">
        <f t="shared" si="1"/>
        <v>730.57899999999995</v>
      </c>
      <c r="L10" s="737">
        <f t="shared" si="2"/>
        <v>730.57899999999995</v>
      </c>
      <c r="M10" s="738" t="s">
        <v>24</v>
      </c>
      <c r="N10" s="417"/>
      <c r="O10" s="861"/>
    </row>
    <row r="11" spans="1:16" x14ac:dyDescent="0.25">
      <c r="A11" s="640">
        <v>5</v>
      </c>
      <c r="B11" s="1453" t="s">
        <v>628</v>
      </c>
      <c r="C11" s="1454"/>
      <c r="D11" s="733"/>
      <c r="E11" s="734"/>
      <c r="F11" s="734"/>
      <c r="G11" s="734"/>
      <c r="H11" s="734"/>
      <c r="I11" s="734"/>
      <c r="J11" s="734"/>
      <c r="K11" s="753">
        <f t="shared" si="1"/>
        <v>0</v>
      </c>
      <c r="L11" s="737">
        <f t="shared" si="2"/>
        <v>0</v>
      </c>
      <c r="M11" s="738" t="s">
        <v>24</v>
      </c>
      <c r="N11" s="417"/>
      <c r="O11" s="861"/>
    </row>
    <row r="12" spans="1:16" x14ac:dyDescent="0.25">
      <c r="A12" s="640">
        <v>6</v>
      </c>
      <c r="B12" s="1453" t="s">
        <v>538</v>
      </c>
      <c r="C12" s="1454"/>
      <c r="D12" s="733"/>
      <c r="E12" s="734"/>
      <c r="F12" s="734"/>
      <c r="G12" s="734"/>
      <c r="H12" s="734"/>
      <c r="I12" s="734"/>
      <c r="J12" s="734"/>
      <c r="K12" s="753">
        <f t="shared" si="1"/>
        <v>0</v>
      </c>
      <c r="L12" s="737">
        <f t="shared" si="2"/>
        <v>0</v>
      </c>
      <c r="M12" s="738" t="s">
        <v>24</v>
      </c>
      <c r="N12" s="417"/>
      <c r="O12" s="199"/>
    </row>
    <row r="13" spans="1:16" x14ac:dyDescent="0.25">
      <c r="A13" s="641">
        <v>7</v>
      </c>
      <c r="B13" s="1479" t="s">
        <v>627</v>
      </c>
      <c r="C13" s="1480"/>
      <c r="D13" s="735">
        <v>388.18</v>
      </c>
      <c r="E13" s="736">
        <v>1042.2874999999999</v>
      </c>
      <c r="F13" s="736"/>
      <c r="G13" s="736"/>
      <c r="H13" s="736"/>
      <c r="I13" s="736"/>
      <c r="J13" s="736"/>
      <c r="K13" s="754">
        <f t="shared" si="1"/>
        <v>1430.4675</v>
      </c>
      <c r="L13" s="739">
        <f t="shared" si="2"/>
        <v>1430.4675</v>
      </c>
      <c r="M13" s="740" t="s">
        <v>24</v>
      </c>
      <c r="N13" s="417"/>
      <c r="O13" s="861"/>
    </row>
    <row r="14" spans="1:16" x14ac:dyDescent="0.25">
      <c r="A14" s="642">
        <v>8</v>
      </c>
      <c r="B14" s="643" t="s">
        <v>478</v>
      </c>
      <c r="C14" s="721" t="s">
        <v>539</v>
      </c>
      <c r="D14" s="730"/>
      <c r="E14" s="631"/>
      <c r="F14" s="631"/>
      <c r="G14" s="631"/>
      <c r="H14" s="631"/>
      <c r="I14" s="631"/>
      <c r="J14" s="631"/>
      <c r="K14" s="755">
        <f t="shared" si="1"/>
        <v>0</v>
      </c>
      <c r="L14" s="726">
        <f t="shared" si="2"/>
        <v>0</v>
      </c>
      <c r="M14" s="644" t="s">
        <v>24</v>
      </c>
      <c r="N14" s="417"/>
      <c r="O14" s="199"/>
    </row>
    <row r="15" spans="1:16" x14ac:dyDescent="0.25">
      <c r="A15" s="645">
        <v>9</v>
      </c>
      <c r="B15" s="1463" t="s">
        <v>540</v>
      </c>
      <c r="C15" s="1464"/>
      <c r="D15" s="741">
        <v>9.7490000000000006</v>
      </c>
      <c r="E15" s="742"/>
      <c r="F15" s="742"/>
      <c r="G15" s="742"/>
      <c r="H15" s="742"/>
      <c r="I15" s="742"/>
      <c r="J15" s="742"/>
      <c r="K15" s="756">
        <f t="shared" si="1"/>
        <v>9.7490000000000006</v>
      </c>
      <c r="L15" s="743">
        <f t="shared" si="2"/>
        <v>9.7490000000000006</v>
      </c>
      <c r="M15" s="744" t="s">
        <v>24</v>
      </c>
      <c r="N15" s="417"/>
      <c r="O15" s="199"/>
    </row>
    <row r="16" spans="1:16" x14ac:dyDescent="0.25">
      <c r="A16" s="646">
        <v>10</v>
      </c>
      <c r="B16" s="647" t="s">
        <v>478</v>
      </c>
      <c r="C16" s="722" t="s">
        <v>541</v>
      </c>
      <c r="D16" s="731"/>
      <c r="E16" s="632"/>
      <c r="F16" s="632"/>
      <c r="G16" s="632"/>
      <c r="H16" s="632"/>
      <c r="I16" s="632"/>
      <c r="J16" s="632"/>
      <c r="K16" s="757">
        <f t="shared" si="1"/>
        <v>0</v>
      </c>
      <c r="L16" s="727">
        <f t="shared" si="2"/>
        <v>0</v>
      </c>
      <c r="M16" s="648" t="s">
        <v>24</v>
      </c>
      <c r="N16" s="417"/>
      <c r="O16" s="199"/>
    </row>
    <row r="17" spans="1:15" x14ac:dyDescent="0.25">
      <c r="A17" s="646">
        <v>11</v>
      </c>
      <c r="B17" s="649"/>
      <c r="C17" s="722" t="s">
        <v>542</v>
      </c>
      <c r="D17" s="731"/>
      <c r="E17" s="632"/>
      <c r="F17" s="632"/>
      <c r="G17" s="632"/>
      <c r="H17" s="632"/>
      <c r="I17" s="632"/>
      <c r="J17" s="632"/>
      <c r="K17" s="757">
        <f t="shared" si="1"/>
        <v>0</v>
      </c>
      <c r="L17" s="727">
        <f t="shared" si="2"/>
        <v>0</v>
      </c>
      <c r="M17" s="648" t="s">
        <v>24</v>
      </c>
      <c r="N17" s="417"/>
      <c r="O17" s="199"/>
    </row>
    <row r="18" spans="1:15" x14ac:dyDescent="0.25">
      <c r="A18" s="642">
        <v>12</v>
      </c>
      <c r="B18" s="650"/>
      <c r="C18" s="723" t="s">
        <v>791</v>
      </c>
      <c r="D18" s="730"/>
      <c r="E18" s="631"/>
      <c r="F18" s="631"/>
      <c r="G18" s="631"/>
      <c r="H18" s="631"/>
      <c r="I18" s="631"/>
      <c r="J18" s="631"/>
      <c r="K18" s="755">
        <f t="shared" si="1"/>
        <v>0</v>
      </c>
      <c r="L18" s="726">
        <f t="shared" si="2"/>
        <v>0</v>
      </c>
      <c r="M18" s="644" t="s">
        <v>24</v>
      </c>
      <c r="N18" s="417"/>
      <c r="O18" s="199"/>
    </row>
    <row r="19" spans="1:15" ht="12.75" customHeight="1" x14ac:dyDescent="0.25">
      <c r="A19" s="645">
        <v>13</v>
      </c>
      <c r="B19" s="1463" t="s">
        <v>543</v>
      </c>
      <c r="C19" s="1464"/>
      <c r="D19" s="741"/>
      <c r="E19" s="742"/>
      <c r="F19" s="742"/>
      <c r="G19" s="742"/>
      <c r="H19" s="742"/>
      <c r="I19" s="742"/>
      <c r="J19" s="742"/>
      <c r="K19" s="754">
        <f t="shared" si="1"/>
        <v>0</v>
      </c>
      <c r="L19" s="739">
        <f t="shared" si="2"/>
        <v>0</v>
      </c>
      <c r="M19" s="744" t="s">
        <v>24</v>
      </c>
      <c r="N19" s="417"/>
      <c r="O19" s="199"/>
    </row>
    <row r="20" spans="1:15" x14ac:dyDescent="0.25">
      <c r="A20" s="646">
        <v>14</v>
      </c>
      <c r="B20" s="647" t="s">
        <v>478</v>
      </c>
      <c r="C20" s="722" t="s">
        <v>544</v>
      </c>
      <c r="D20" s="731"/>
      <c r="E20" s="632"/>
      <c r="F20" s="632"/>
      <c r="G20" s="632"/>
      <c r="H20" s="632"/>
      <c r="I20" s="632"/>
      <c r="J20" s="632"/>
      <c r="K20" s="757">
        <f t="shared" si="1"/>
        <v>0</v>
      </c>
      <c r="L20" s="727">
        <f t="shared" si="2"/>
        <v>0</v>
      </c>
      <c r="M20" s="648" t="s">
        <v>24</v>
      </c>
      <c r="N20" s="417"/>
      <c r="O20" s="199"/>
    </row>
    <row r="21" spans="1:15" x14ac:dyDescent="0.25">
      <c r="A21" s="646">
        <v>15</v>
      </c>
      <c r="B21" s="649"/>
      <c r="C21" s="722" t="s">
        <v>542</v>
      </c>
      <c r="D21" s="731"/>
      <c r="E21" s="632"/>
      <c r="F21" s="632"/>
      <c r="G21" s="632"/>
      <c r="H21" s="632"/>
      <c r="I21" s="632"/>
      <c r="J21" s="632"/>
      <c r="K21" s="757">
        <f t="shared" si="1"/>
        <v>0</v>
      </c>
      <c r="L21" s="727">
        <f t="shared" si="2"/>
        <v>0</v>
      </c>
      <c r="M21" s="648" t="s">
        <v>24</v>
      </c>
      <c r="N21" s="417"/>
      <c r="O21" s="199"/>
    </row>
    <row r="22" spans="1:15" x14ac:dyDescent="0.25">
      <c r="A22" s="642">
        <v>16</v>
      </c>
      <c r="B22" s="650"/>
      <c r="C22" s="723" t="s">
        <v>1008</v>
      </c>
      <c r="D22" s="730"/>
      <c r="E22" s="631"/>
      <c r="F22" s="631"/>
      <c r="G22" s="631"/>
      <c r="H22" s="631"/>
      <c r="I22" s="631"/>
      <c r="J22" s="631"/>
      <c r="K22" s="755">
        <f t="shared" si="1"/>
        <v>0</v>
      </c>
      <c r="L22" s="726">
        <f t="shared" si="2"/>
        <v>0</v>
      </c>
      <c r="M22" s="644" t="s">
        <v>24</v>
      </c>
      <c r="N22" s="417"/>
      <c r="O22" s="199"/>
    </row>
    <row r="23" spans="1:15" x14ac:dyDescent="0.25">
      <c r="A23" s="640">
        <v>17</v>
      </c>
      <c r="B23" s="1453" t="s">
        <v>545</v>
      </c>
      <c r="C23" s="1454"/>
      <c r="D23" s="733">
        <v>3187.5520000000001</v>
      </c>
      <c r="E23" s="734"/>
      <c r="F23" s="734"/>
      <c r="G23" s="734"/>
      <c r="H23" s="734"/>
      <c r="I23" s="734"/>
      <c r="J23" s="734"/>
      <c r="K23" s="753">
        <f t="shared" si="1"/>
        <v>3187.5520000000001</v>
      </c>
      <c r="L23" s="737">
        <f t="shared" si="2"/>
        <v>3187.5520000000001</v>
      </c>
      <c r="M23" s="738" t="s">
        <v>24</v>
      </c>
      <c r="N23" s="417"/>
      <c r="O23" s="199"/>
    </row>
    <row r="24" spans="1:15" x14ac:dyDescent="0.25">
      <c r="A24" s="641">
        <v>18</v>
      </c>
      <c r="B24" s="1479" t="s">
        <v>632</v>
      </c>
      <c r="C24" s="1480"/>
      <c r="D24" s="741"/>
      <c r="E24" s="742"/>
      <c r="F24" s="742"/>
      <c r="G24" s="742"/>
      <c r="H24" s="742"/>
      <c r="I24" s="742"/>
      <c r="J24" s="742"/>
      <c r="K24" s="756">
        <f t="shared" si="1"/>
        <v>0</v>
      </c>
      <c r="L24" s="743">
        <f t="shared" si="2"/>
        <v>0</v>
      </c>
      <c r="M24" s="740" t="s">
        <v>24</v>
      </c>
      <c r="N24" s="417"/>
      <c r="O24" s="199"/>
    </row>
    <row r="25" spans="1:15" x14ac:dyDescent="0.25">
      <c r="A25" s="651"/>
      <c r="B25" s="1473" t="s">
        <v>777</v>
      </c>
      <c r="C25" s="722" t="s">
        <v>792</v>
      </c>
      <c r="D25" s="731"/>
      <c r="E25" s="632"/>
      <c r="F25" s="632"/>
      <c r="G25" s="632"/>
      <c r="H25" s="632"/>
      <c r="I25" s="632"/>
      <c r="J25" s="632"/>
      <c r="K25" s="757">
        <f t="shared" si="1"/>
        <v>0</v>
      </c>
      <c r="L25" s="727">
        <f t="shared" si="2"/>
        <v>0</v>
      </c>
      <c r="M25" s="648" t="s">
        <v>24</v>
      </c>
      <c r="N25" s="417"/>
      <c r="O25" s="596"/>
    </row>
    <row r="26" spans="1:15" x14ac:dyDescent="0.25">
      <c r="A26" s="651"/>
      <c r="B26" s="1474"/>
      <c r="C26" s="722" t="s">
        <v>790</v>
      </c>
      <c r="D26" s="731"/>
      <c r="E26" s="632"/>
      <c r="F26" s="632"/>
      <c r="G26" s="632"/>
      <c r="H26" s="632"/>
      <c r="I26" s="632"/>
      <c r="J26" s="632"/>
      <c r="K26" s="757">
        <f t="shared" si="1"/>
        <v>0</v>
      </c>
      <c r="L26" s="727">
        <f t="shared" si="2"/>
        <v>0</v>
      </c>
      <c r="M26" s="648" t="s">
        <v>24</v>
      </c>
      <c r="N26" s="417"/>
      <c r="O26" s="596"/>
    </row>
    <row r="27" spans="1:15" ht="13.5" thickBot="1" x14ac:dyDescent="0.3">
      <c r="A27" s="636"/>
      <c r="B27" s="1475"/>
      <c r="C27" s="724" t="s">
        <v>947</v>
      </c>
      <c r="D27" s="732"/>
      <c r="E27" s="633"/>
      <c r="F27" s="633"/>
      <c r="G27" s="633"/>
      <c r="H27" s="633"/>
      <c r="I27" s="633"/>
      <c r="J27" s="633"/>
      <c r="K27" s="758">
        <f t="shared" si="1"/>
        <v>0</v>
      </c>
      <c r="L27" s="728">
        <f t="shared" si="2"/>
        <v>0</v>
      </c>
      <c r="M27" s="652" t="s">
        <v>24</v>
      </c>
      <c r="N27" s="417"/>
      <c r="O27" s="596"/>
    </row>
    <row r="28" spans="1:15" x14ac:dyDescent="0.25">
      <c r="C28" s="221" t="s">
        <v>338</v>
      </c>
      <c r="E28" s="411">
        <f>E7-'11.c'!C8</f>
        <v>0</v>
      </c>
    </row>
    <row r="30" spans="1:15" x14ac:dyDescent="0.25">
      <c r="B30" s="285"/>
      <c r="C30" s="285"/>
    </row>
    <row r="31" spans="1:15" x14ac:dyDescent="0.25">
      <c r="B31" s="285"/>
      <c r="C31" s="285"/>
    </row>
    <row r="32" spans="1:15" x14ac:dyDescent="0.25">
      <c r="A32" s="8"/>
      <c r="B32" s="8"/>
      <c r="C32" s="8"/>
      <c r="D32" s="8"/>
    </row>
    <row r="33" spans="1:4" x14ac:dyDescent="0.25">
      <c r="A33" s="8"/>
      <c r="B33" s="8"/>
      <c r="C33" s="8"/>
      <c r="D33" s="8"/>
    </row>
    <row r="34" spans="1:4" x14ac:dyDescent="0.25">
      <c r="A34" s="8"/>
      <c r="B34" s="8"/>
      <c r="C34" s="8"/>
      <c r="D34" s="8"/>
    </row>
    <row r="35" spans="1:4" x14ac:dyDescent="0.25">
      <c r="A35" s="8"/>
      <c r="B35" s="8"/>
      <c r="C35" s="8"/>
      <c r="D35" s="8"/>
    </row>
    <row r="36" spans="1:4" x14ac:dyDescent="0.25">
      <c r="A36" s="8"/>
      <c r="B36" s="8"/>
      <c r="C36" s="8"/>
      <c r="D36" s="8"/>
    </row>
    <row r="37" spans="1:4" x14ac:dyDescent="0.25">
      <c r="A37" s="8"/>
      <c r="B37" s="8"/>
      <c r="C37" s="8"/>
      <c r="D37" s="8"/>
    </row>
    <row r="38" spans="1:4" x14ac:dyDescent="0.25">
      <c r="A38" s="8"/>
      <c r="B38" s="8"/>
      <c r="C38" s="8"/>
      <c r="D38" s="8"/>
    </row>
    <row r="39" spans="1:4" x14ac:dyDescent="0.25">
      <c r="A39" s="8"/>
      <c r="B39" s="8"/>
      <c r="C39" s="8"/>
      <c r="D39" s="8"/>
    </row>
    <row r="40" spans="1:4" x14ac:dyDescent="0.25">
      <c r="A40" s="8"/>
      <c r="B40" s="8"/>
      <c r="C40" s="8"/>
      <c r="D40" s="8"/>
    </row>
    <row r="41" spans="1:4" x14ac:dyDescent="0.25">
      <c r="A41" s="8"/>
      <c r="B41" s="8"/>
      <c r="C41" s="8"/>
      <c r="D41" s="8"/>
    </row>
    <row r="42" spans="1:4" x14ac:dyDescent="0.25">
      <c r="A42" s="8"/>
      <c r="B42" s="8"/>
      <c r="C42" s="8"/>
      <c r="D42" s="8"/>
    </row>
    <row r="43" spans="1:4" x14ac:dyDescent="0.25">
      <c r="A43" s="8"/>
      <c r="B43" s="8"/>
      <c r="C43" s="8"/>
      <c r="D43" s="8"/>
    </row>
  </sheetData>
  <sheetProtection insertColumns="0" insertRows="0" deleteColumns="0" deleteRows="0"/>
  <mergeCells count="22">
    <mergeCell ref="B19:C19"/>
    <mergeCell ref="K4:K5"/>
    <mergeCell ref="D3:K3"/>
    <mergeCell ref="F4:J4"/>
    <mergeCell ref="B25:B27"/>
    <mergeCell ref="F6:J6"/>
    <mergeCell ref="B24:C24"/>
    <mergeCell ref="B23:C23"/>
    <mergeCell ref="B13:C13"/>
    <mergeCell ref="B15:C15"/>
    <mergeCell ref="B11:C11"/>
    <mergeCell ref="B12:C12"/>
    <mergeCell ref="B9:C9"/>
    <mergeCell ref="A3:A6"/>
    <mergeCell ref="B3:C6"/>
    <mergeCell ref="M4:M5"/>
    <mergeCell ref="B10:C10"/>
    <mergeCell ref="B8:C8"/>
    <mergeCell ref="L3:M3"/>
    <mergeCell ref="E4:E5"/>
    <mergeCell ref="D4:D5"/>
    <mergeCell ref="L4:L5"/>
  </mergeCells>
  <phoneticPr fontId="41" type="noConversion"/>
  <conditionalFormatting sqref="E28">
    <cfRule type="cellIs" dxfId="5" priority="1" stopIfTrue="1" operator="lessThan">
      <formula>0</formula>
    </cfRule>
    <cfRule type="cellIs" dxfId="4" priority="2" stopIfTrue="1" operator="greaterThan">
      <formula>0</formula>
    </cfRule>
  </conditionalFormatting>
  <printOptions horizontalCentered="1"/>
  <pageMargins left="0" right="0" top="0.59055118110236227" bottom="0.39370078740157483" header="0.23622047244094491" footer="0.51181102362204722"/>
  <pageSetup paperSize="9" scale="77" orientation="landscape"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73"/>
  <sheetViews>
    <sheetView zoomScaleNormal="100" workbookViewId="0">
      <selection activeCell="G75" sqref="G75"/>
    </sheetView>
  </sheetViews>
  <sheetFormatPr defaultColWidth="9.140625" defaultRowHeight="12.75" x14ac:dyDescent="0.25"/>
  <cols>
    <col min="1" max="1" width="3.42578125" style="9" customWidth="1"/>
    <col min="2" max="2" width="38.7109375" style="9" customWidth="1"/>
    <col min="3" max="4" width="10.7109375" style="9" customWidth="1"/>
    <col min="5" max="5" width="11.42578125" style="9" customWidth="1"/>
    <col min="6" max="6" width="12.140625" style="9" customWidth="1"/>
    <col min="7" max="9" width="10.7109375" style="9" customWidth="1"/>
    <col min="10" max="10" width="11" style="9" customWidth="1"/>
    <col min="11" max="14" width="10.7109375" style="9" customWidth="1"/>
    <col min="15" max="15" width="2.5703125" style="9" customWidth="1"/>
    <col min="16" max="16384" width="9.140625" style="9"/>
  </cols>
  <sheetData>
    <row r="1" spans="1:15" ht="26.25" x14ac:dyDescent="0.25">
      <c r="A1" s="598" t="s">
        <v>785</v>
      </c>
      <c r="B1" s="8"/>
      <c r="C1" s="8"/>
      <c r="D1" s="8"/>
      <c r="E1" s="8"/>
      <c r="F1" s="8"/>
      <c r="G1" s="8"/>
      <c r="H1" s="8"/>
      <c r="I1" s="8"/>
      <c r="J1" s="8"/>
      <c r="K1" s="8"/>
      <c r="L1" s="8"/>
    </row>
    <row r="2" spans="1:15" ht="4.5" customHeight="1" x14ac:dyDescent="0.25">
      <c r="A2" s="13"/>
      <c r="B2" s="8"/>
      <c r="C2" s="8"/>
      <c r="D2" s="8"/>
      <c r="E2" s="8"/>
      <c r="F2" s="8"/>
      <c r="G2" s="8"/>
      <c r="H2" s="8"/>
      <c r="I2" s="8"/>
      <c r="J2" s="8"/>
      <c r="K2" s="8"/>
      <c r="L2" s="8"/>
    </row>
    <row r="3" spans="1:15" ht="18" customHeight="1" x14ac:dyDescent="0.25">
      <c r="A3" s="597" t="s">
        <v>724</v>
      </c>
      <c r="B3" s="8"/>
      <c r="C3" s="8"/>
      <c r="D3" s="8"/>
      <c r="E3" s="8"/>
      <c r="F3" s="8"/>
      <c r="G3" s="8"/>
      <c r="H3" s="8"/>
      <c r="I3" s="8"/>
      <c r="J3" s="8"/>
      <c r="K3" s="8"/>
      <c r="L3" s="8"/>
      <c r="N3" s="14" t="s">
        <v>546</v>
      </c>
    </row>
    <row r="4" spans="1:15" ht="4.5" customHeight="1" thickBot="1" x14ac:dyDescent="0.3">
      <c r="A4" s="8"/>
      <c r="B4" s="8"/>
      <c r="C4" s="8"/>
      <c r="D4" s="8"/>
      <c r="E4" s="8"/>
      <c r="F4" s="8"/>
      <c r="G4" s="8"/>
      <c r="H4" s="8"/>
      <c r="I4" s="8"/>
      <c r="J4" s="8"/>
      <c r="K4" s="14"/>
      <c r="L4" s="8"/>
      <c r="M4" s="14"/>
    </row>
    <row r="5" spans="1:15" ht="16.7" customHeight="1" x14ac:dyDescent="0.25">
      <c r="A5" s="1495" t="s">
        <v>448</v>
      </c>
      <c r="B5" s="1483" t="s">
        <v>1001</v>
      </c>
      <c r="C5" s="1498" t="s">
        <v>948</v>
      </c>
      <c r="D5" s="1499"/>
      <c r="E5" s="1498" t="s">
        <v>949</v>
      </c>
      <c r="F5" s="1500"/>
      <c r="G5" s="1500"/>
      <c r="H5" s="1500"/>
      <c r="I5" s="1500"/>
      <c r="J5" s="1500"/>
      <c r="K5" s="1500"/>
      <c r="L5" s="1501"/>
      <c r="M5" s="1486" t="s">
        <v>604</v>
      </c>
      <c r="N5" s="1487"/>
      <c r="O5" s="415"/>
    </row>
    <row r="6" spans="1:15" ht="14.25" customHeight="1" x14ac:dyDescent="0.25">
      <c r="A6" s="1496"/>
      <c r="B6" s="1484"/>
      <c r="C6" s="1488" t="s">
        <v>547</v>
      </c>
      <c r="D6" s="1481" t="s">
        <v>548</v>
      </c>
      <c r="E6" s="1490" t="s">
        <v>950</v>
      </c>
      <c r="F6" s="1491"/>
      <c r="G6" s="1491"/>
      <c r="H6" s="1491"/>
      <c r="I6" s="1491"/>
      <c r="J6" s="1492" t="s">
        <v>951</v>
      </c>
      <c r="K6" s="1492"/>
      <c r="L6" s="1492"/>
      <c r="M6" s="1488" t="s">
        <v>547</v>
      </c>
      <c r="N6" s="1481" t="s">
        <v>548</v>
      </c>
      <c r="O6" s="415"/>
    </row>
    <row r="7" spans="1:15" ht="33.75" customHeight="1" x14ac:dyDescent="0.25">
      <c r="A7" s="1496"/>
      <c r="B7" s="1485"/>
      <c r="C7" s="1489"/>
      <c r="D7" s="1482"/>
      <c r="E7" s="105" t="s">
        <v>549</v>
      </c>
      <c r="F7" s="106" t="s">
        <v>441</v>
      </c>
      <c r="G7" s="107" t="s">
        <v>738</v>
      </c>
      <c r="H7" s="106" t="s">
        <v>552</v>
      </c>
      <c r="I7" s="106" t="s">
        <v>488</v>
      </c>
      <c r="J7" s="106" t="s">
        <v>550</v>
      </c>
      <c r="K7" s="106" t="s">
        <v>451</v>
      </c>
      <c r="L7" s="108" t="s">
        <v>488</v>
      </c>
      <c r="M7" s="1489"/>
      <c r="N7" s="1482"/>
      <c r="O7" s="415"/>
    </row>
    <row r="8" spans="1:15" s="10" customFormat="1" ht="13.5" customHeight="1" thickBot="1" x14ac:dyDescent="0.3">
      <c r="A8" s="1497"/>
      <c r="B8" s="100" t="s">
        <v>526</v>
      </c>
      <c r="C8" s="101" t="s">
        <v>527</v>
      </c>
      <c r="D8" s="100" t="s">
        <v>528</v>
      </c>
      <c r="E8" s="101" t="s">
        <v>529</v>
      </c>
      <c r="F8" s="102" t="s">
        <v>530</v>
      </c>
      <c r="G8" s="103" t="s">
        <v>531</v>
      </c>
      <c r="H8" s="103" t="s">
        <v>532</v>
      </c>
      <c r="I8" s="102" t="s">
        <v>533</v>
      </c>
      <c r="J8" s="102" t="s">
        <v>534</v>
      </c>
      <c r="K8" s="102" t="s">
        <v>535</v>
      </c>
      <c r="L8" s="104" t="s">
        <v>570</v>
      </c>
      <c r="M8" s="101" t="s">
        <v>605</v>
      </c>
      <c r="N8" s="100" t="s">
        <v>606</v>
      </c>
      <c r="O8" s="415"/>
    </row>
    <row r="9" spans="1:15" s="10" customFormat="1" ht="13.5" customHeight="1" x14ac:dyDescent="0.25">
      <c r="A9" s="99">
        <v>1</v>
      </c>
      <c r="B9" s="373"/>
      <c r="C9" s="74"/>
      <c r="D9" s="75"/>
      <c r="E9" s="74"/>
      <c r="F9" s="374"/>
      <c r="G9" s="375"/>
      <c r="H9" s="375"/>
      <c r="I9" s="564">
        <f>+E9+F9+G9+H9</f>
        <v>0</v>
      </c>
      <c r="J9" s="374"/>
      <c r="K9" s="374"/>
      <c r="L9" s="565">
        <f>J9+K9</f>
        <v>0</v>
      </c>
      <c r="M9" s="566">
        <f>I9-C9</f>
        <v>0</v>
      </c>
      <c r="N9" s="567">
        <f>L9-D9</f>
        <v>0</v>
      </c>
      <c r="O9" s="418"/>
    </row>
    <row r="10" spans="1:15" ht="13.5" customHeight="1" x14ac:dyDescent="0.25">
      <c r="A10" s="99">
        <f>A9+1</f>
        <v>2</v>
      </c>
      <c r="B10" s="373"/>
      <c r="C10" s="74"/>
      <c r="D10" s="75"/>
      <c r="E10" s="74"/>
      <c r="F10" s="374"/>
      <c r="G10" s="375"/>
      <c r="H10" s="375"/>
      <c r="I10" s="564">
        <f>+E10+F10+G10+H10</f>
        <v>0</v>
      </c>
      <c r="J10" s="374"/>
      <c r="K10" s="374"/>
      <c r="L10" s="565">
        <f>J10+K10</f>
        <v>0</v>
      </c>
      <c r="M10" s="566">
        <f>I10-C10</f>
        <v>0</v>
      </c>
      <c r="N10" s="567">
        <f>L10-D10</f>
        <v>0</v>
      </c>
      <c r="O10" s="418"/>
    </row>
    <row r="11" spans="1:15" ht="13.5" customHeight="1" x14ac:dyDescent="0.25">
      <c r="A11" s="99">
        <f t="shared" ref="A11:A24" si="0">A10+1</f>
        <v>3</v>
      </c>
      <c r="B11" s="373"/>
      <c r="C11" s="74"/>
      <c r="D11" s="75"/>
      <c r="E11" s="74"/>
      <c r="F11" s="374"/>
      <c r="G11" s="375"/>
      <c r="H11" s="375"/>
      <c r="I11" s="564">
        <f t="shared" ref="I11:I24" si="1">+E11+F11+G11+H11</f>
        <v>0</v>
      </c>
      <c r="J11" s="374"/>
      <c r="K11" s="374"/>
      <c r="L11" s="565">
        <f t="shared" ref="L11:L22" si="2">J11+K11</f>
        <v>0</v>
      </c>
      <c r="M11" s="566">
        <f t="shared" ref="M11:M22" si="3">I11-C11</f>
        <v>0</v>
      </c>
      <c r="N11" s="567">
        <f t="shared" ref="N11:N22" si="4">L11-D11</f>
        <v>0</v>
      </c>
      <c r="O11" s="418"/>
    </row>
    <row r="12" spans="1:15" ht="13.5" customHeight="1" x14ac:dyDescent="0.25">
      <c r="A12" s="99">
        <f t="shared" si="0"/>
        <v>4</v>
      </c>
      <c r="B12" s="373"/>
      <c r="C12" s="74"/>
      <c r="D12" s="75"/>
      <c r="E12" s="74"/>
      <c r="F12" s="374"/>
      <c r="G12" s="375"/>
      <c r="H12" s="375"/>
      <c r="I12" s="564">
        <f t="shared" si="1"/>
        <v>0</v>
      </c>
      <c r="J12" s="374"/>
      <c r="K12" s="374"/>
      <c r="L12" s="565">
        <f t="shared" si="2"/>
        <v>0</v>
      </c>
      <c r="M12" s="566">
        <f t="shared" si="3"/>
        <v>0</v>
      </c>
      <c r="N12" s="567">
        <f t="shared" si="4"/>
        <v>0</v>
      </c>
      <c r="O12" s="418"/>
    </row>
    <row r="13" spans="1:15" ht="13.5" customHeight="1" x14ac:dyDescent="0.25">
      <c r="A13" s="99">
        <f t="shared" si="0"/>
        <v>5</v>
      </c>
      <c r="B13" s="373"/>
      <c r="C13" s="74"/>
      <c r="D13" s="75"/>
      <c r="E13" s="74"/>
      <c r="F13" s="374"/>
      <c r="G13" s="375"/>
      <c r="H13" s="375"/>
      <c r="I13" s="564">
        <f t="shared" si="1"/>
        <v>0</v>
      </c>
      <c r="J13" s="374"/>
      <c r="K13" s="374"/>
      <c r="L13" s="565">
        <f t="shared" si="2"/>
        <v>0</v>
      </c>
      <c r="M13" s="566">
        <f t="shared" si="3"/>
        <v>0</v>
      </c>
      <c r="N13" s="567">
        <f t="shared" si="4"/>
        <v>0</v>
      </c>
      <c r="O13" s="418"/>
    </row>
    <row r="14" spans="1:15" ht="13.5" customHeight="1" x14ac:dyDescent="0.25">
      <c r="A14" s="99">
        <f t="shared" si="0"/>
        <v>6</v>
      </c>
      <c r="B14" s="373"/>
      <c r="C14" s="74"/>
      <c r="D14" s="75"/>
      <c r="E14" s="74"/>
      <c r="F14" s="374"/>
      <c r="G14" s="375"/>
      <c r="H14" s="375"/>
      <c r="I14" s="564">
        <f t="shared" si="1"/>
        <v>0</v>
      </c>
      <c r="J14" s="374"/>
      <c r="K14" s="374"/>
      <c r="L14" s="565">
        <f t="shared" si="2"/>
        <v>0</v>
      </c>
      <c r="M14" s="566">
        <f t="shared" si="3"/>
        <v>0</v>
      </c>
      <c r="N14" s="567">
        <f t="shared" si="4"/>
        <v>0</v>
      </c>
      <c r="O14" s="418"/>
    </row>
    <row r="15" spans="1:15" ht="13.5" customHeight="1" x14ac:dyDescent="0.25">
      <c r="A15" s="99">
        <f t="shared" si="0"/>
        <v>7</v>
      </c>
      <c r="B15" s="373"/>
      <c r="C15" s="74"/>
      <c r="D15" s="75"/>
      <c r="E15" s="74"/>
      <c r="F15" s="374"/>
      <c r="G15" s="375"/>
      <c r="H15" s="375"/>
      <c r="I15" s="564">
        <f t="shared" si="1"/>
        <v>0</v>
      </c>
      <c r="J15" s="374"/>
      <c r="K15" s="374"/>
      <c r="L15" s="565">
        <f t="shared" si="2"/>
        <v>0</v>
      </c>
      <c r="M15" s="566">
        <f t="shared" si="3"/>
        <v>0</v>
      </c>
      <c r="N15" s="567">
        <f t="shared" si="4"/>
        <v>0</v>
      </c>
      <c r="O15" s="418"/>
    </row>
    <row r="16" spans="1:15" ht="13.5" customHeight="1" x14ac:dyDescent="0.25">
      <c r="A16" s="99">
        <f t="shared" si="0"/>
        <v>8</v>
      </c>
      <c r="B16" s="373"/>
      <c r="C16" s="74"/>
      <c r="D16" s="75"/>
      <c r="E16" s="74"/>
      <c r="F16" s="374"/>
      <c r="G16" s="375"/>
      <c r="H16" s="375"/>
      <c r="I16" s="564">
        <f t="shared" si="1"/>
        <v>0</v>
      </c>
      <c r="J16" s="374"/>
      <c r="K16" s="374"/>
      <c r="L16" s="565">
        <f t="shared" si="2"/>
        <v>0</v>
      </c>
      <c r="M16" s="566">
        <f t="shared" si="3"/>
        <v>0</v>
      </c>
      <c r="N16" s="567">
        <f t="shared" si="4"/>
        <v>0</v>
      </c>
      <c r="O16" s="418"/>
    </row>
    <row r="17" spans="1:15" ht="13.5" customHeight="1" x14ac:dyDescent="0.25">
      <c r="A17" s="99">
        <f t="shared" si="0"/>
        <v>9</v>
      </c>
      <c r="B17" s="373"/>
      <c r="C17" s="74"/>
      <c r="D17" s="75"/>
      <c r="E17" s="74"/>
      <c r="F17" s="374"/>
      <c r="G17" s="375"/>
      <c r="H17" s="375"/>
      <c r="I17" s="564">
        <f t="shared" si="1"/>
        <v>0</v>
      </c>
      <c r="J17" s="374"/>
      <c r="K17" s="374"/>
      <c r="L17" s="565">
        <f t="shared" si="2"/>
        <v>0</v>
      </c>
      <c r="M17" s="566">
        <f t="shared" si="3"/>
        <v>0</v>
      </c>
      <c r="N17" s="567">
        <f t="shared" si="4"/>
        <v>0</v>
      </c>
      <c r="O17" s="418"/>
    </row>
    <row r="18" spans="1:15" ht="13.5" customHeight="1" x14ac:dyDescent="0.25">
      <c r="A18" s="99">
        <f t="shared" si="0"/>
        <v>10</v>
      </c>
      <c r="B18" s="373"/>
      <c r="C18" s="74"/>
      <c r="D18" s="75"/>
      <c r="E18" s="74"/>
      <c r="F18" s="374"/>
      <c r="G18" s="375"/>
      <c r="H18" s="375"/>
      <c r="I18" s="564">
        <f t="shared" si="1"/>
        <v>0</v>
      </c>
      <c r="J18" s="374"/>
      <c r="K18" s="374"/>
      <c r="L18" s="565">
        <f t="shared" si="2"/>
        <v>0</v>
      </c>
      <c r="M18" s="566">
        <f t="shared" si="3"/>
        <v>0</v>
      </c>
      <c r="N18" s="567">
        <f t="shared" si="4"/>
        <v>0</v>
      </c>
      <c r="O18" s="418"/>
    </row>
    <row r="19" spans="1:15" ht="13.5" customHeight="1" x14ac:dyDescent="0.25">
      <c r="A19" s="99">
        <f t="shared" si="0"/>
        <v>11</v>
      </c>
      <c r="B19" s="373"/>
      <c r="C19" s="74"/>
      <c r="D19" s="75"/>
      <c r="E19" s="74"/>
      <c r="F19" s="374"/>
      <c r="G19" s="375"/>
      <c r="H19" s="375"/>
      <c r="I19" s="564">
        <f t="shared" si="1"/>
        <v>0</v>
      </c>
      <c r="J19" s="374"/>
      <c r="K19" s="374"/>
      <c r="L19" s="565">
        <f t="shared" si="2"/>
        <v>0</v>
      </c>
      <c r="M19" s="566">
        <f t="shared" si="3"/>
        <v>0</v>
      </c>
      <c r="N19" s="567">
        <f t="shared" si="4"/>
        <v>0</v>
      </c>
      <c r="O19" s="418"/>
    </row>
    <row r="20" spans="1:15" ht="13.5" customHeight="1" x14ac:dyDescent="0.25">
      <c r="A20" s="99">
        <f t="shared" si="0"/>
        <v>12</v>
      </c>
      <c r="B20" s="373"/>
      <c r="C20" s="76"/>
      <c r="D20" s="77"/>
      <c r="E20" s="76"/>
      <c r="F20" s="376"/>
      <c r="G20" s="377"/>
      <c r="H20" s="377"/>
      <c r="I20" s="564">
        <f t="shared" si="1"/>
        <v>0</v>
      </c>
      <c r="J20" s="376"/>
      <c r="K20" s="376"/>
      <c r="L20" s="565">
        <f t="shared" si="2"/>
        <v>0</v>
      </c>
      <c r="M20" s="566">
        <f t="shared" si="3"/>
        <v>0</v>
      </c>
      <c r="N20" s="567">
        <f t="shared" si="4"/>
        <v>0</v>
      </c>
      <c r="O20" s="418"/>
    </row>
    <row r="21" spans="1:15" ht="13.5" customHeight="1" x14ac:dyDescent="0.25">
      <c r="A21" s="99">
        <f t="shared" si="0"/>
        <v>13</v>
      </c>
      <c r="B21" s="373"/>
      <c r="C21" s="76"/>
      <c r="D21" s="77"/>
      <c r="E21" s="76"/>
      <c r="F21" s="376"/>
      <c r="G21" s="377"/>
      <c r="H21" s="377"/>
      <c r="I21" s="564">
        <f t="shared" si="1"/>
        <v>0</v>
      </c>
      <c r="J21" s="376"/>
      <c r="K21" s="376"/>
      <c r="L21" s="565">
        <f t="shared" si="2"/>
        <v>0</v>
      </c>
      <c r="M21" s="566">
        <f t="shared" si="3"/>
        <v>0</v>
      </c>
      <c r="N21" s="567">
        <f t="shared" si="4"/>
        <v>0</v>
      </c>
      <c r="O21" s="418"/>
    </row>
    <row r="22" spans="1:15" ht="13.5" customHeight="1" x14ac:dyDescent="0.25">
      <c r="A22" s="99">
        <f t="shared" si="0"/>
        <v>14</v>
      </c>
      <c r="B22" s="373"/>
      <c r="C22" s="76"/>
      <c r="D22" s="77"/>
      <c r="E22" s="76"/>
      <c r="F22" s="376"/>
      <c r="G22" s="377"/>
      <c r="H22" s="377"/>
      <c r="I22" s="564">
        <f t="shared" si="1"/>
        <v>0</v>
      </c>
      <c r="J22" s="376"/>
      <c r="K22" s="376"/>
      <c r="L22" s="565">
        <f t="shared" si="2"/>
        <v>0</v>
      </c>
      <c r="M22" s="566">
        <f t="shared" si="3"/>
        <v>0</v>
      </c>
      <c r="N22" s="567">
        <f t="shared" si="4"/>
        <v>0</v>
      </c>
      <c r="O22" s="418"/>
    </row>
    <row r="23" spans="1:15" ht="13.5" customHeight="1" x14ac:dyDescent="0.25">
      <c r="A23" s="99">
        <f t="shared" si="0"/>
        <v>15</v>
      </c>
      <c r="B23" s="373"/>
      <c r="C23" s="76"/>
      <c r="D23" s="77"/>
      <c r="E23" s="76"/>
      <c r="F23" s="376"/>
      <c r="G23" s="377"/>
      <c r="H23" s="377"/>
      <c r="I23" s="564">
        <f t="shared" si="1"/>
        <v>0</v>
      </c>
      <c r="J23" s="376"/>
      <c r="K23" s="376"/>
      <c r="L23" s="565">
        <f>J23+K23</f>
        <v>0</v>
      </c>
      <c r="M23" s="566">
        <f>I23-C23</f>
        <v>0</v>
      </c>
      <c r="N23" s="567">
        <f>L23-D23</f>
        <v>0</v>
      </c>
      <c r="O23" s="418"/>
    </row>
    <row r="24" spans="1:15" ht="13.5" customHeight="1" thickBot="1" x14ac:dyDescent="0.3">
      <c r="A24" s="372">
        <f t="shared" si="0"/>
        <v>16</v>
      </c>
      <c r="B24" s="373"/>
      <c r="C24" s="76"/>
      <c r="D24" s="77"/>
      <c r="E24" s="76"/>
      <c r="F24" s="376"/>
      <c r="G24" s="377"/>
      <c r="H24" s="377"/>
      <c r="I24" s="564">
        <f t="shared" si="1"/>
        <v>0</v>
      </c>
      <c r="J24" s="376"/>
      <c r="K24" s="376"/>
      <c r="L24" s="565">
        <f>J24+K24</f>
        <v>0</v>
      </c>
      <c r="M24" s="566">
        <f>I24-C24</f>
        <v>0</v>
      </c>
      <c r="N24" s="567">
        <f>L24-D24</f>
        <v>0</v>
      </c>
      <c r="O24" s="418"/>
    </row>
    <row r="25" spans="1:15" ht="12.75" customHeight="1" thickBot="1" x14ac:dyDescent="0.3">
      <c r="A25" s="378">
        <f>A24+1</f>
        <v>17</v>
      </c>
      <c r="B25" s="379" t="s">
        <v>474</v>
      </c>
      <c r="C25" s="560">
        <f t="shared" ref="C25:N25" si="5">SUM(C9:C24)</f>
        <v>0</v>
      </c>
      <c r="D25" s="561">
        <f t="shared" si="5"/>
        <v>0</v>
      </c>
      <c r="E25" s="560">
        <f t="shared" si="5"/>
        <v>0</v>
      </c>
      <c r="F25" s="562">
        <f t="shared" si="5"/>
        <v>0</v>
      </c>
      <c r="G25" s="562">
        <f t="shared" si="5"/>
        <v>0</v>
      </c>
      <c r="H25" s="562">
        <f t="shared" si="5"/>
        <v>0</v>
      </c>
      <c r="I25" s="562">
        <f t="shared" si="5"/>
        <v>0</v>
      </c>
      <c r="J25" s="562">
        <f t="shared" si="5"/>
        <v>0</v>
      </c>
      <c r="K25" s="562">
        <f t="shared" si="5"/>
        <v>0</v>
      </c>
      <c r="L25" s="562">
        <f t="shared" si="5"/>
        <v>0</v>
      </c>
      <c r="M25" s="560">
        <f t="shared" si="5"/>
        <v>0</v>
      </c>
      <c r="N25" s="563">
        <f t="shared" si="5"/>
        <v>0</v>
      </c>
      <c r="O25" s="384"/>
    </row>
    <row r="26" spans="1:15" ht="3" customHeight="1" x14ac:dyDescent="0.25">
      <c r="A26" s="8"/>
      <c r="B26" s="8"/>
      <c r="C26" s="8"/>
      <c r="D26" s="371"/>
      <c r="E26" s="8"/>
      <c r="F26" s="8"/>
      <c r="G26" s="8"/>
      <c r="H26" s="8"/>
      <c r="I26" s="8"/>
      <c r="J26" s="8"/>
      <c r="K26" s="8"/>
      <c r="L26" s="8"/>
    </row>
    <row r="27" spans="1:15" ht="12" customHeight="1" x14ac:dyDescent="0.25">
      <c r="A27" s="8" t="s">
        <v>596</v>
      </c>
      <c r="B27" s="8"/>
      <c r="C27" s="8"/>
      <c r="D27" s="8"/>
      <c r="E27" s="8"/>
      <c r="F27" s="8"/>
      <c r="G27" s="8"/>
      <c r="H27" s="8"/>
      <c r="I27" s="8"/>
      <c r="J27" s="8"/>
      <c r="K27" s="8"/>
      <c r="L27" s="8"/>
    </row>
    <row r="28" spans="1:15" ht="12.75" customHeight="1" x14ac:dyDescent="0.25">
      <c r="A28" s="8" t="s">
        <v>779</v>
      </c>
      <c r="B28" s="8"/>
      <c r="C28" s="8"/>
      <c r="D28" s="8"/>
      <c r="E28" s="8"/>
      <c r="F28" s="8"/>
      <c r="G28" s="8"/>
      <c r="H28" s="8"/>
      <c r="I28" s="8"/>
      <c r="J28" s="8"/>
      <c r="K28" s="8"/>
      <c r="L28" s="8"/>
    </row>
    <row r="29" spans="1:15" ht="12.75" customHeight="1" x14ac:dyDescent="0.25">
      <c r="A29" s="8" t="s">
        <v>1002</v>
      </c>
      <c r="B29" s="8"/>
      <c r="C29" s="8"/>
      <c r="D29" s="8"/>
      <c r="E29" s="8"/>
      <c r="F29" s="8"/>
      <c r="G29" s="8"/>
      <c r="H29" s="8"/>
      <c r="I29" s="8"/>
      <c r="J29" s="8"/>
      <c r="K29" s="8"/>
      <c r="L29" s="8"/>
    </row>
    <row r="30" spans="1:15" ht="12.75" customHeight="1" x14ac:dyDescent="0.25">
      <c r="A30" s="8" t="s">
        <v>781</v>
      </c>
      <c r="B30" s="8"/>
      <c r="C30" s="8"/>
      <c r="D30" s="8"/>
      <c r="E30" s="8"/>
      <c r="F30" s="8"/>
      <c r="G30" s="8"/>
      <c r="H30" s="8"/>
      <c r="I30" s="8"/>
      <c r="J30" s="8"/>
      <c r="K30" s="8"/>
      <c r="L30" s="8"/>
    </row>
    <row r="31" spans="1:15" ht="6" customHeight="1" x14ac:dyDescent="0.25">
      <c r="A31" s="15"/>
      <c r="B31" s="11"/>
      <c r="C31" s="11"/>
      <c r="D31" s="11"/>
      <c r="E31" s="11"/>
      <c r="F31" s="11"/>
      <c r="G31" s="11"/>
      <c r="H31" s="11"/>
      <c r="I31" s="11"/>
      <c r="J31" s="11"/>
      <c r="K31" s="11"/>
      <c r="L31" s="11"/>
      <c r="N31" s="12"/>
      <c r="O31" s="12"/>
    </row>
    <row r="32" spans="1:15" s="3" customFormat="1" ht="18" customHeight="1" x14ac:dyDescent="0.25">
      <c r="A32" s="597" t="s">
        <v>725</v>
      </c>
      <c r="B32" s="8"/>
      <c r="C32" s="8"/>
      <c r="D32" s="8"/>
      <c r="E32" s="8"/>
      <c r="F32" s="8"/>
      <c r="G32" s="8"/>
      <c r="H32" s="8"/>
      <c r="I32" s="8"/>
      <c r="J32" s="8"/>
      <c r="K32" s="8"/>
      <c r="L32" s="2"/>
      <c r="N32" s="14" t="s">
        <v>546</v>
      </c>
    </row>
    <row r="33" spans="1:15" s="3" customFormat="1" ht="4.5" customHeight="1" thickBot="1" x14ac:dyDescent="0.3">
      <c r="A33" s="8"/>
      <c r="B33" s="8"/>
      <c r="C33" s="8"/>
      <c r="D33" s="8"/>
      <c r="E33" s="8"/>
      <c r="F33" s="8"/>
      <c r="G33" s="8"/>
      <c r="H33" s="8"/>
      <c r="I33" s="8"/>
      <c r="J33" s="8"/>
      <c r="L33" s="2"/>
      <c r="M33" s="14"/>
    </row>
    <row r="34" spans="1:15" s="3" customFormat="1" ht="19.5" customHeight="1" x14ac:dyDescent="0.25">
      <c r="A34" s="1495" t="s">
        <v>448</v>
      </c>
      <c r="B34" s="1483" t="s">
        <v>782</v>
      </c>
      <c r="C34" s="1498" t="s">
        <v>948</v>
      </c>
      <c r="D34" s="1499"/>
      <c r="E34" s="1498" t="s">
        <v>949</v>
      </c>
      <c r="F34" s="1500"/>
      <c r="G34" s="1500"/>
      <c r="H34" s="1500"/>
      <c r="I34" s="1500"/>
      <c r="J34" s="1500"/>
      <c r="K34" s="1500"/>
      <c r="L34" s="1501"/>
      <c r="M34" s="1486" t="s">
        <v>604</v>
      </c>
      <c r="N34" s="1487"/>
      <c r="O34" s="415"/>
    </row>
    <row r="35" spans="1:15" s="3" customFormat="1" ht="14.25" customHeight="1" x14ac:dyDescent="0.25">
      <c r="A35" s="1496"/>
      <c r="B35" s="1484"/>
      <c r="C35" s="1488" t="s">
        <v>547</v>
      </c>
      <c r="D35" s="1481" t="s">
        <v>548</v>
      </c>
      <c r="E35" s="1490" t="s">
        <v>950</v>
      </c>
      <c r="F35" s="1491"/>
      <c r="G35" s="1491"/>
      <c r="H35" s="1491"/>
      <c r="I35" s="1491"/>
      <c r="J35" s="1492" t="s">
        <v>951</v>
      </c>
      <c r="K35" s="1492"/>
      <c r="L35" s="1492"/>
      <c r="M35" s="1488" t="s">
        <v>547</v>
      </c>
      <c r="N35" s="1481" t="s">
        <v>548</v>
      </c>
      <c r="O35" s="415"/>
    </row>
    <row r="36" spans="1:15" s="3" customFormat="1" ht="33.75" customHeight="1" x14ac:dyDescent="0.25">
      <c r="A36" s="1496"/>
      <c r="B36" s="1485"/>
      <c r="C36" s="1489"/>
      <c r="D36" s="1482"/>
      <c r="E36" s="105" t="s">
        <v>549</v>
      </c>
      <c r="F36" s="106" t="s">
        <v>441</v>
      </c>
      <c r="G36" s="107" t="s">
        <v>738</v>
      </c>
      <c r="H36" s="106" t="s">
        <v>552</v>
      </c>
      <c r="I36" s="106" t="s">
        <v>488</v>
      </c>
      <c r="J36" s="106" t="s">
        <v>551</v>
      </c>
      <c r="K36" s="106" t="s">
        <v>451</v>
      </c>
      <c r="L36" s="108" t="s">
        <v>488</v>
      </c>
      <c r="M36" s="1489"/>
      <c r="N36" s="1482"/>
      <c r="O36" s="415"/>
    </row>
    <row r="37" spans="1:15" s="4" customFormat="1" ht="13.5" customHeight="1" thickBot="1" x14ac:dyDescent="0.3">
      <c r="A37" s="1497"/>
      <c r="B37" s="100" t="s">
        <v>526</v>
      </c>
      <c r="C37" s="101" t="s">
        <v>527</v>
      </c>
      <c r="D37" s="100" t="s">
        <v>528</v>
      </c>
      <c r="E37" s="101" t="s">
        <v>529</v>
      </c>
      <c r="F37" s="102" t="s">
        <v>530</v>
      </c>
      <c r="G37" s="103" t="s">
        <v>531</v>
      </c>
      <c r="H37" s="103" t="s">
        <v>532</v>
      </c>
      <c r="I37" s="102" t="s">
        <v>533</v>
      </c>
      <c r="J37" s="102" t="s">
        <v>534</v>
      </c>
      <c r="K37" s="102" t="s">
        <v>535</v>
      </c>
      <c r="L37" s="104" t="s">
        <v>570</v>
      </c>
      <c r="M37" s="101" t="s">
        <v>605</v>
      </c>
      <c r="N37" s="100" t="s">
        <v>606</v>
      </c>
      <c r="O37" s="415"/>
    </row>
    <row r="38" spans="1:15" s="4" customFormat="1" ht="13.5" customHeight="1" x14ac:dyDescent="0.25">
      <c r="A38" s="99">
        <v>1</v>
      </c>
      <c r="B38" s="380"/>
      <c r="C38" s="74"/>
      <c r="D38" s="75"/>
      <c r="E38" s="74"/>
      <c r="F38" s="374"/>
      <c r="G38" s="375"/>
      <c r="H38" s="375"/>
      <c r="I38" s="564">
        <f t="shared" ref="I38:I44" si="6">+E38+F38+G38+H38</f>
        <v>0</v>
      </c>
      <c r="J38" s="374"/>
      <c r="K38" s="374"/>
      <c r="L38" s="565">
        <f t="shared" ref="L38:L44" si="7">J38+K38</f>
        <v>0</v>
      </c>
      <c r="M38" s="566">
        <f t="shared" ref="M38:M44" si="8">I38-C38</f>
        <v>0</v>
      </c>
      <c r="N38" s="567">
        <f t="shared" ref="N38:N44" si="9">L38-D38</f>
        <v>0</v>
      </c>
      <c r="O38" s="418"/>
    </row>
    <row r="39" spans="1:15" s="4" customFormat="1" ht="13.5" customHeight="1" x14ac:dyDescent="0.25">
      <c r="A39" s="99">
        <f>A38+1</f>
        <v>2</v>
      </c>
      <c r="B39" s="380"/>
      <c r="C39" s="74"/>
      <c r="D39" s="75"/>
      <c r="E39" s="74"/>
      <c r="F39" s="374"/>
      <c r="G39" s="375"/>
      <c r="H39" s="375"/>
      <c r="I39" s="564">
        <f t="shared" si="6"/>
        <v>0</v>
      </c>
      <c r="J39" s="374"/>
      <c r="K39" s="374"/>
      <c r="L39" s="565">
        <f t="shared" si="7"/>
        <v>0</v>
      </c>
      <c r="M39" s="566">
        <f t="shared" si="8"/>
        <v>0</v>
      </c>
      <c r="N39" s="567">
        <f t="shared" si="9"/>
        <v>0</v>
      </c>
      <c r="O39" s="418"/>
    </row>
    <row r="40" spans="1:15" s="4" customFormat="1" ht="13.5" customHeight="1" x14ac:dyDescent="0.25">
      <c r="A40" s="99">
        <f t="shared" ref="A40:A64" si="10">A39+1</f>
        <v>3</v>
      </c>
      <c r="B40" s="380"/>
      <c r="C40" s="74"/>
      <c r="D40" s="75"/>
      <c r="E40" s="74"/>
      <c r="F40" s="374"/>
      <c r="G40" s="375"/>
      <c r="H40" s="375"/>
      <c r="I40" s="564">
        <f t="shared" si="6"/>
        <v>0</v>
      </c>
      <c r="J40" s="374"/>
      <c r="K40" s="374"/>
      <c r="L40" s="565">
        <f t="shared" si="7"/>
        <v>0</v>
      </c>
      <c r="M40" s="566">
        <f t="shared" si="8"/>
        <v>0</v>
      </c>
      <c r="N40" s="567">
        <f t="shared" si="9"/>
        <v>0</v>
      </c>
      <c r="O40" s="418"/>
    </row>
    <row r="41" spans="1:15" s="4" customFormat="1" ht="13.5" customHeight="1" x14ac:dyDescent="0.25">
      <c r="A41" s="99">
        <f t="shared" si="10"/>
        <v>4</v>
      </c>
      <c r="B41" s="380"/>
      <c r="C41" s="74"/>
      <c r="D41" s="75"/>
      <c r="E41" s="74"/>
      <c r="F41" s="374"/>
      <c r="G41" s="375"/>
      <c r="H41" s="375"/>
      <c r="I41" s="564">
        <f t="shared" si="6"/>
        <v>0</v>
      </c>
      <c r="J41" s="374"/>
      <c r="K41" s="374"/>
      <c r="L41" s="565">
        <f t="shared" si="7"/>
        <v>0</v>
      </c>
      <c r="M41" s="566">
        <f t="shared" si="8"/>
        <v>0</v>
      </c>
      <c r="N41" s="567">
        <f t="shared" si="9"/>
        <v>0</v>
      </c>
      <c r="O41" s="418"/>
    </row>
    <row r="42" spans="1:15" s="4" customFormat="1" ht="13.5" customHeight="1" x14ac:dyDescent="0.25">
      <c r="A42" s="99">
        <f t="shared" si="10"/>
        <v>5</v>
      </c>
      <c r="B42" s="380"/>
      <c r="C42" s="74"/>
      <c r="D42" s="75"/>
      <c r="E42" s="74"/>
      <c r="F42" s="374"/>
      <c r="G42" s="375"/>
      <c r="H42" s="375"/>
      <c r="I42" s="564">
        <f t="shared" si="6"/>
        <v>0</v>
      </c>
      <c r="J42" s="374"/>
      <c r="K42" s="374"/>
      <c r="L42" s="565">
        <f t="shared" si="7"/>
        <v>0</v>
      </c>
      <c r="M42" s="566">
        <f t="shared" si="8"/>
        <v>0</v>
      </c>
      <c r="N42" s="567">
        <f t="shared" si="9"/>
        <v>0</v>
      </c>
      <c r="O42" s="418"/>
    </row>
    <row r="43" spans="1:15" s="4" customFormat="1" ht="13.5" customHeight="1" x14ac:dyDescent="0.25">
      <c r="A43" s="99">
        <f t="shared" si="10"/>
        <v>6</v>
      </c>
      <c r="B43" s="380"/>
      <c r="C43" s="74"/>
      <c r="D43" s="75"/>
      <c r="E43" s="74"/>
      <c r="F43" s="374"/>
      <c r="G43" s="375"/>
      <c r="H43" s="375"/>
      <c r="I43" s="564">
        <f t="shared" si="6"/>
        <v>0</v>
      </c>
      <c r="J43" s="374"/>
      <c r="K43" s="374"/>
      <c r="L43" s="565">
        <f t="shared" si="7"/>
        <v>0</v>
      </c>
      <c r="M43" s="566">
        <f t="shared" si="8"/>
        <v>0</v>
      </c>
      <c r="N43" s="567">
        <f t="shared" si="9"/>
        <v>0</v>
      </c>
      <c r="O43" s="418"/>
    </row>
    <row r="44" spans="1:15" s="4" customFormat="1" ht="13.5" customHeight="1" x14ac:dyDescent="0.25">
      <c r="A44" s="99">
        <f t="shared" si="10"/>
        <v>7</v>
      </c>
      <c r="B44" s="380"/>
      <c r="C44" s="74"/>
      <c r="D44" s="75"/>
      <c r="E44" s="74"/>
      <c r="F44" s="374"/>
      <c r="G44" s="375"/>
      <c r="H44" s="375"/>
      <c r="I44" s="564">
        <f t="shared" si="6"/>
        <v>0</v>
      </c>
      <c r="J44" s="374"/>
      <c r="K44" s="374"/>
      <c r="L44" s="565">
        <f t="shared" si="7"/>
        <v>0</v>
      </c>
      <c r="M44" s="566">
        <f t="shared" si="8"/>
        <v>0</v>
      </c>
      <c r="N44" s="567">
        <f t="shared" si="9"/>
        <v>0</v>
      </c>
      <c r="O44" s="418"/>
    </row>
    <row r="45" spans="1:15" s="3" customFormat="1" ht="13.5" customHeight="1" x14ac:dyDescent="0.25">
      <c r="A45" s="99">
        <f t="shared" si="10"/>
        <v>8</v>
      </c>
      <c r="B45" s="380"/>
      <c r="C45" s="74"/>
      <c r="D45" s="75"/>
      <c r="E45" s="74"/>
      <c r="F45" s="374"/>
      <c r="G45" s="375"/>
      <c r="H45" s="375"/>
      <c r="I45" s="564">
        <f>+E45+F45+G45+H45</f>
        <v>0</v>
      </c>
      <c r="J45" s="374"/>
      <c r="K45" s="374"/>
      <c r="L45" s="565">
        <f>J45+K45</f>
        <v>0</v>
      </c>
      <c r="M45" s="566">
        <f>I45-C45</f>
        <v>0</v>
      </c>
      <c r="N45" s="567">
        <f>L45-D45</f>
        <v>0</v>
      </c>
      <c r="O45" s="418"/>
    </row>
    <row r="46" spans="1:15" s="3" customFormat="1" ht="13.5" customHeight="1" x14ac:dyDescent="0.25">
      <c r="A46" s="99">
        <f t="shared" si="10"/>
        <v>9</v>
      </c>
      <c r="B46" s="380"/>
      <c r="C46" s="74"/>
      <c r="D46" s="75"/>
      <c r="E46" s="74"/>
      <c r="F46" s="374"/>
      <c r="G46" s="375"/>
      <c r="H46" s="375"/>
      <c r="I46" s="564">
        <f t="shared" ref="I46:I63" si="11">+E46+F46+G46+H46</f>
        <v>0</v>
      </c>
      <c r="J46" s="374"/>
      <c r="K46" s="374"/>
      <c r="L46" s="565">
        <f t="shared" ref="L46:L61" si="12">J46+K46</f>
        <v>0</v>
      </c>
      <c r="M46" s="566">
        <f t="shared" ref="M46:M61" si="13">I46-C46</f>
        <v>0</v>
      </c>
      <c r="N46" s="567">
        <f t="shared" ref="N46:N61" si="14">L46-D46</f>
        <v>0</v>
      </c>
      <c r="O46" s="418"/>
    </row>
    <row r="47" spans="1:15" s="3" customFormat="1" ht="13.5" customHeight="1" x14ac:dyDescent="0.25">
      <c r="A47" s="99">
        <f t="shared" si="10"/>
        <v>10</v>
      </c>
      <c r="B47" s="380"/>
      <c r="C47" s="74"/>
      <c r="D47" s="75"/>
      <c r="E47" s="74"/>
      <c r="F47" s="374"/>
      <c r="G47" s="375"/>
      <c r="H47" s="375"/>
      <c r="I47" s="564">
        <f t="shared" si="11"/>
        <v>0</v>
      </c>
      <c r="J47" s="374"/>
      <c r="K47" s="374"/>
      <c r="L47" s="565">
        <f t="shared" si="12"/>
        <v>0</v>
      </c>
      <c r="M47" s="566">
        <f t="shared" si="13"/>
        <v>0</v>
      </c>
      <c r="N47" s="567">
        <f t="shared" si="14"/>
        <v>0</v>
      </c>
      <c r="O47" s="418"/>
    </row>
    <row r="48" spans="1:15" s="3" customFormat="1" ht="13.5" customHeight="1" x14ac:dyDescent="0.25">
      <c r="A48" s="99">
        <f t="shared" si="10"/>
        <v>11</v>
      </c>
      <c r="B48" s="380"/>
      <c r="C48" s="74"/>
      <c r="D48" s="75"/>
      <c r="E48" s="74"/>
      <c r="F48" s="374"/>
      <c r="G48" s="375"/>
      <c r="H48" s="375"/>
      <c r="I48" s="564">
        <f t="shared" si="11"/>
        <v>0</v>
      </c>
      <c r="J48" s="374"/>
      <c r="K48" s="374"/>
      <c r="L48" s="565">
        <f t="shared" si="12"/>
        <v>0</v>
      </c>
      <c r="M48" s="566">
        <f t="shared" si="13"/>
        <v>0</v>
      </c>
      <c r="N48" s="567">
        <f t="shared" si="14"/>
        <v>0</v>
      </c>
      <c r="O48" s="418"/>
    </row>
    <row r="49" spans="1:15" s="3" customFormat="1" ht="13.5" customHeight="1" x14ac:dyDescent="0.25">
      <c r="A49" s="99">
        <f t="shared" si="10"/>
        <v>12</v>
      </c>
      <c r="B49" s="380"/>
      <c r="C49" s="74"/>
      <c r="D49" s="75"/>
      <c r="E49" s="74"/>
      <c r="F49" s="374"/>
      <c r="G49" s="375"/>
      <c r="H49" s="375"/>
      <c r="I49" s="564">
        <f t="shared" si="11"/>
        <v>0</v>
      </c>
      <c r="J49" s="374"/>
      <c r="K49" s="374"/>
      <c r="L49" s="565">
        <f t="shared" si="12"/>
        <v>0</v>
      </c>
      <c r="M49" s="566">
        <f t="shared" si="13"/>
        <v>0</v>
      </c>
      <c r="N49" s="567">
        <f t="shared" si="14"/>
        <v>0</v>
      </c>
      <c r="O49" s="418"/>
    </row>
    <row r="50" spans="1:15" s="3" customFormat="1" ht="13.5" customHeight="1" x14ac:dyDescent="0.25">
      <c r="A50" s="99">
        <f t="shared" si="10"/>
        <v>13</v>
      </c>
      <c r="B50" s="380"/>
      <c r="C50" s="74"/>
      <c r="D50" s="75"/>
      <c r="E50" s="74"/>
      <c r="F50" s="374"/>
      <c r="G50" s="375"/>
      <c r="H50" s="375"/>
      <c r="I50" s="564">
        <f t="shared" si="11"/>
        <v>0</v>
      </c>
      <c r="J50" s="374"/>
      <c r="K50" s="374"/>
      <c r="L50" s="565">
        <f t="shared" si="12"/>
        <v>0</v>
      </c>
      <c r="M50" s="566">
        <f t="shared" si="13"/>
        <v>0</v>
      </c>
      <c r="N50" s="567">
        <f t="shared" si="14"/>
        <v>0</v>
      </c>
      <c r="O50" s="418"/>
    </row>
    <row r="51" spans="1:15" s="3" customFormat="1" ht="13.5" customHeight="1" x14ac:dyDescent="0.25">
      <c r="A51" s="99">
        <f t="shared" si="10"/>
        <v>14</v>
      </c>
      <c r="B51" s="380"/>
      <c r="C51" s="74"/>
      <c r="D51" s="75"/>
      <c r="E51" s="74"/>
      <c r="F51" s="374"/>
      <c r="G51" s="375"/>
      <c r="H51" s="375"/>
      <c r="I51" s="564">
        <f t="shared" si="11"/>
        <v>0</v>
      </c>
      <c r="J51" s="374"/>
      <c r="K51" s="374"/>
      <c r="L51" s="565">
        <f t="shared" si="12"/>
        <v>0</v>
      </c>
      <c r="M51" s="566">
        <f t="shared" si="13"/>
        <v>0</v>
      </c>
      <c r="N51" s="567">
        <f t="shared" si="14"/>
        <v>0</v>
      </c>
      <c r="O51" s="418"/>
    </row>
    <row r="52" spans="1:15" s="3" customFormat="1" ht="13.5" customHeight="1" x14ac:dyDescent="0.25">
      <c r="A52" s="99">
        <f t="shared" si="10"/>
        <v>15</v>
      </c>
      <c r="B52" s="380"/>
      <c r="C52" s="74"/>
      <c r="D52" s="75"/>
      <c r="E52" s="74"/>
      <c r="F52" s="374"/>
      <c r="G52" s="375"/>
      <c r="H52" s="375"/>
      <c r="I52" s="564">
        <f t="shared" si="11"/>
        <v>0</v>
      </c>
      <c r="J52" s="374"/>
      <c r="K52" s="374"/>
      <c r="L52" s="565">
        <f t="shared" si="12"/>
        <v>0</v>
      </c>
      <c r="M52" s="566">
        <f t="shared" si="13"/>
        <v>0</v>
      </c>
      <c r="N52" s="567">
        <f t="shared" si="14"/>
        <v>0</v>
      </c>
      <c r="O52" s="418"/>
    </row>
    <row r="53" spans="1:15" s="3" customFormat="1" ht="13.5" customHeight="1" x14ac:dyDescent="0.25">
      <c r="A53" s="99">
        <f t="shared" si="10"/>
        <v>16</v>
      </c>
      <c r="B53" s="380"/>
      <c r="C53" s="74"/>
      <c r="D53" s="75"/>
      <c r="E53" s="74"/>
      <c r="F53" s="374"/>
      <c r="G53" s="375"/>
      <c r="H53" s="375"/>
      <c r="I53" s="564">
        <f t="shared" si="11"/>
        <v>0</v>
      </c>
      <c r="J53" s="374"/>
      <c r="K53" s="374"/>
      <c r="L53" s="565">
        <f t="shared" si="12"/>
        <v>0</v>
      </c>
      <c r="M53" s="566">
        <f t="shared" si="13"/>
        <v>0</v>
      </c>
      <c r="N53" s="567">
        <f t="shared" si="14"/>
        <v>0</v>
      </c>
      <c r="O53" s="418"/>
    </row>
    <row r="54" spans="1:15" s="3" customFormat="1" ht="13.5" customHeight="1" x14ac:dyDescent="0.25">
      <c r="A54" s="99">
        <f t="shared" si="10"/>
        <v>17</v>
      </c>
      <c r="B54" s="380"/>
      <c r="C54" s="74"/>
      <c r="D54" s="75"/>
      <c r="E54" s="74"/>
      <c r="F54" s="374"/>
      <c r="G54" s="375"/>
      <c r="H54" s="375"/>
      <c r="I54" s="564">
        <f t="shared" si="11"/>
        <v>0</v>
      </c>
      <c r="J54" s="374"/>
      <c r="K54" s="374"/>
      <c r="L54" s="565">
        <f t="shared" si="12"/>
        <v>0</v>
      </c>
      <c r="M54" s="566">
        <f t="shared" si="13"/>
        <v>0</v>
      </c>
      <c r="N54" s="567">
        <f t="shared" si="14"/>
        <v>0</v>
      </c>
      <c r="O54" s="418"/>
    </row>
    <row r="55" spans="1:15" s="3" customFormat="1" ht="13.5" customHeight="1" x14ac:dyDescent="0.25">
      <c r="A55" s="99">
        <f t="shared" si="10"/>
        <v>18</v>
      </c>
      <c r="B55" s="380"/>
      <c r="C55" s="74"/>
      <c r="D55" s="75"/>
      <c r="E55" s="74"/>
      <c r="F55" s="374"/>
      <c r="G55" s="375"/>
      <c r="H55" s="375"/>
      <c r="I55" s="564">
        <f t="shared" si="11"/>
        <v>0</v>
      </c>
      <c r="J55" s="374"/>
      <c r="K55" s="374"/>
      <c r="L55" s="565">
        <f t="shared" si="12"/>
        <v>0</v>
      </c>
      <c r="M55" s="566">
        <f t="shared" si="13"/>
        <v>0</v>
      </c>
      <c r="N55" s="567">
        <f t="shared" si="14"/>
        <v>0</v>
      </c>
      <c r="O55" s="418"/>
    </row>
    <row r="56" spans="1:15" s="3" customFormat="1" ht="13.5" customHeight="1" x14ac:dyDescent="0.25">
      <c r="A56" s="99">
        <f t="shared" si="10"/>
        <v>19</v>
      </c>
      <c r="B56" s="380"/>
      <c r="C56" s="74"/>
      <c r="D56" s="75"/>
      <c r="E56" s="74"/>
      <c r="F56" s="374"/>
      <c r="G56" s="375"/>
      <c r="H56" s="375"/>
      <c r="I56" s="564">
        <f t="shared" si="11"/>
        <v>0</v>
      </c>
      <c r="J56" s="374"/>
      <c r="K56" s="374"/>
      <c r="L56" s="565">
        <f t="shared" si="12"/>
        <v>0</v>
      </c>
      <c r="M56" s="566">
        <f t="shared" si="13"/>
        <v>0</v>
      </c>
      <c r="N56" s="567">
        <f t="shared" si="14"/>
        <v>0</v>
      </c>
      <c r="O56" s="418"/>
    </row>
    <row r="57" spans="1:15" s="3" customFormat="1" ht="13.5" customHeight="1" x14ac:dyDescent="0.25">
      <c r="A57" s="99">
        <f t="shared" si="10"/>
        <v>20</v>
      </c>
      <c r="B57" s="380"/>
      <c r="C57" s="74"/>
      <c r="D57" s="75"/>
      <c r="E57" s="74"/>
      <c r="F57" s="374"/>
      <c r="G57" s="375"/>
      <c r="H57" s="375"/>
      <c r="I57" s="564">
        <f t="shared" si="11"/>
        <v>0</v>
      </c>
      <c r="J57" s="374"/>
      <c r="K57" s="374"/>
      <c r="L57" s="565">
        <f t="shared" si="12"/>
        <v>0</v>
      </c>
      <c r="M57" s="566">
        <f>I57-C57</f>
        <v>0</v>
      </c>
      <c r="N57" s="567">
        <f t="shared" si="14"/>
        <v>0</v>
      </c>
      <c r="O57" s="418"/>
    </row>
    <row r="58" spans="1:15" s="3" customFormat="1" ht="13.5" customHeight="1" x14ac:dyDescent="0.25">
      <c r="A58" s="99">
        <f t="shared" si="10"/>
        <v>21</v>
      </c>
      <c r="B58" s="380"/>
      <c r="C58" s="76"/>
      <c r="D58" s="77"/>
      <c r="E58" s="76"/>
      <c r="F58" s="376"/>
      <c r="G58" s="377"/>
      <c r="H58" s="377"/>
      <c r="I58" s="564">
        <f t="shared" si="11"/>
        <v>0</v>
      </c>
      <c r="J58" s="376"/>
      <c r="K58" s="376"/>
      <c r="L58" s="565">
        <f t="shared" si="12"/>
        <v>0</v>
      </c>
      <c r="M58" s="566">
        <f t="shared" si="13"/>
        <v>0</v>
      </c>
      <c r="N58" s="567">
        <f t="shared" si="14"/>
        <v>0</v>
      </c>
      <c r="O58" s="418"/>
    </row>
    <row r="59" spans="1:15" s="3" customFormat="1" ht="13.5" customHeight="1" x14ac:dyDescent="0.25">
      <c r="A59" s="99">
        <f t="shared" si="10"/>
        <v>22</v>
      </c>
      <c r="B59" s="380"/>
      <c r="C59" s="76"/>
      <c r="D59" s="77"/>
      <c r="E59" s="76"/>
      <c r="F59" s="376"/>
      <c r="G59" s="377"/>
      <c r="H59" s="377"/>
      <c r="I59" s="564">
        <f t="shared" si="11"/>
        <v>0</v>
      </c>
      <c r="J59" s="376"/>
      <c r="K59" s="376"/>
      <c r="L59" s="565">
        <f t="shared" si="12"/>
        <v>0</v>
      </c>
      <c r="M59" s="566">
        <f t="shared" si="13"/>
        <v>0</v>
      </c>
      <c r="N59" s="567">
        <f t="shared" si="14"/>
        <v>0</v>
      </c>
      <c r="O59" s="418"/>
    </row>
    <row r="60" spans="1:15" s="3" customFormat="1" ht="13.5" customHeight="1" x14ac:dyDescent="0.25">
      <c r="A60" s="99">
        <f t="shared" si="10"/>
        <v>23</v>
      </c>
      <c r="B60" s="380"/>
      <c r="C60" s="76"/>
      <c r="D60" s="77"/>
      <c r="E60" s="76"/>
      <c r="F60" s="376"/>
      <c r="G60" s="377"/>
      <c r="H60" s="377"/>
      <c r="I60" s="564">
        <f t="shared" si="11"/>
        <v>0</v>
      </c>
      <c r="J60" s="376"/>
      <c r="K60" s="376"/>
      <c r="L60" s="565">
        <f t="shared" si="12"/>
        <v>0</v>
      </c>
      <c r="M60" s="566">
        <f t="shared" si="13"/>
        <v>0</v>
      </c>
      <c r="N60" s="567">
        <f t="shared" si="14"/>
        <v>0</v>
      </c>
      <c r="O60" s="418"/>
    </row>
    <row r="61" spans="1:15" s="3" customFormat="1" ht="13.5" customHeight="1" x14ac:dyDescent="0.25">
      <c r="A61" s="99">
        <f t="shared" si="10"/>
        <v>24</v>
      </c>
      <c r="B61" s="380"/>
      <c r="C61" s="76"/>
      <c r="D61" s="77"/>
      <c r="E61" s="76"/>
      <c r="F61" s="376"/>
      <c r="G61" s="377"/>
      <c r="H61" s="377"/>
      <c r="I61" s="564">
        <f t="shared" si="11"/>
        <v>0</v>
      </c>
      <c r="J61" s="376"/>
      <c r="K61" s="376"/>
      <c r="L61" s="565">
        <f t="shared" si="12"/>
        <v>0</v>
      </c>
      <c r="M61" s="566">
        <f t="shared" si="13"/>
        <v>0</v>
      </c>
      <c r="N61" s="567">
        <f t="shared" si="14"/>
        <v>0</v>
      </c>
      <c r="O61" s="418"/>
    </row>
    <row r="62" spans="1:15" s="3" customFormat="1" ht="13.5" customHeight="1" x14ac:dyDescent="0.25">
      <c r="A62" s="99">
        <f t="shared" si="10"/>
        <v>25</v>
      </c>
      <c r="B62" s="380"/>
      <c r="C62" s="76"/>
      <c r="D62" s="77"/>
      <c r="E62" s="76"/>
      <c r="F62" s="376"/>
      <c r="G62" s="377"/>
      <c r="H62" s="377"/>
      <c r="I62" s="564">
        <f>+E62+F62+G62+H62</f>
        <v>0</v>
      </c>
      <c r="J62" s="376"/>
      <c r="K62" s="376"/>
      <c r="L62" s="565">
        <f>J62+K62</f>
        <v>0</v>
      </c>
      <c r="M62" s="566">
        <f>I62-C62</f>
        <v>0</v>
      </c>
      <c r="N62" s="567">
        <f>L62-D62</f>
        <v>0</v>
      </c>
      <c r="O62" s="418"/>
    </row>
    <row r="63" spans="1:15" s="3" customFormat="1" ht="13.5" customHeight="1" thickBot="1" x14ac:dyDescent="0.3">
      <c r="A63" s="99">
        <f t="shared" si="10"/>
        <v>26</v>
      </c>
      <c r="B63" s="380"/>
      <c r="C63" s="76"/>
      <c r="D63" s="77"/>
      <c r="E63" s="76"/>
      <c r="F63" s="376"/>
      <c r="G63" s="377"/>
      <c r="H63" s="377"/>
      <c r="I63" s="564">
        <f t="shared" si="11"/>
        <v>0</v>
      </c>
      <c r="J63" s="376"/>
      <c r="K63" s="376"/>
      <c r="L63" s="565">
        <f>J63+K63</f>
        <v>0</v>
      </c>
      <c r="M63" s="566">
        <f>I63-C63</f>
        <v>0</v>
      </c>
      <c r="N63" s="567">
        <f>L63-D63</f>
        <v>0</v>
      </c>
      <c r="O63" s="418"/>
    </row>
    <row r="64" spans="1:15" s="3" customFormat="1" ht="12.75" customHeight="1" thickBot="1" x14ac:dyDescent="0.3">
      <c r="A64" s="378">
        <f t="shared" si="10"/>
        <v>27</v>
      </c>
      <c r="B64" s="379" t="s">
        <v>474</v>
      </c>
      <c r="C64" s="560">
        <f>SUM(C38:C63)</f>
        <v>0</v>
      </c>
      <c r="D64" s="561">
        <f t="shared" ref="D64:N64" si="15">SUM(D38:D63)</f>
        <v>0</v>
      </c>
      <c r="E64" s="560">
        <f t="shared" si="15"/>
        <v>0</v>
      </c>
      <c r="F64" s="562">
        <f t="shared" si="15"/>
        <v>0</v>
      </c>
      <c r="G64" s="562">
        <f t="shared" si="15"/>
        <v>0</v>
      </c>
      <c r="H64" s="562">
        <f t="shared" si="15"/>
        <v>0</v>
      </c>
      <c r="I64" s="562">
        <f t="shared" si="15"/>
        <v>0</v>
      </c>
      <c r="J64" s="562">
        <f t="shared" si="15"/>
        <v>0</v>
      </c>
      <c r="K64" s="562">
        <f t="shared" si="15"/>
        <v>0</v>
      </c>
      <c r="L64" s="562">
        <f t="shared" si="15"/>
        <v>0</v>
      </c>
      <c r="M64" s="560">
        <f t="shared" si="15"/>
        <v>0</v>
      </c>
      <c r="N64" s="563">
        <f t="shared" si="15"/>
        <v>0</v>
      </c>
      <c r="O64" s="384"/>
    </row>
    <row r="65" spans="1:15" s="3" customFormat="1" ht="3" customHeight="1" x14ac:dyDescent="0.25">
      <c r="A65" s="8"/>
      <c r="B65" s="8"/>
      <c r="C65" s="381"/>
      <c r="D65" s="381"/>
      <c r="E65" s="381"/>
      <c r="F65" s="381"/>
      <c r="G65" s="381"/>
      <c r="H65" s="381"/>
      <c r="I65" s="381"/>
      <c r="J65" s="381"/>
      <c r="K65" s="381"/>
      <c r="L65" s="381"/>
      <c r="M65" s="381"/>
      <c r="N65" s="381"/>
      <c r="O65" s="381"/>
    </row>
    <row r="66" spans="1:15" s="3" customFormat="1" ht="12" customHeight="1" x14ac:dyDescent="0.25">
      <c r="A66" s="8" t="s">
        <v>596</v>
      </c>
      <c r="B66" s="8"/>
      <c r="C66" s="382"/>
      <c r="D66" s="382"/>
      <c r="E66" s="382"/>
      <c r="F66" s="382"/>
      <c r="G66" s="382"/>
      <c r="H66" s="382"/>
      <c r="I66" s="382"/>
      <c r="J66" s="382"/>
      <c r="K66" s="382"/>
      <c r="L66" s="382"/>
      <c r="M66" s="382"/>
      <c r="N66" s="383"/>
      <c r="O66" s="383"/>
    </row>
    <row r="67" spans="1:15" s="3" customFormat="1" ht="12.75" customHeight="1" x14ac:dyDescent="0.25">
      <c r="A67" s="8" t="s">
        <v>779</v>
      </c>
      <c r="B67" s="8"/>
      <c r="C67" s="8"/>
      <c r="D67" s="8"/>
      <c r="E67" s="8"/>
      <c r="F67" s="8"/>
      <c r="G67" s="8"/>
      <c r="H67" s="8"/>
      <c r="I67" s="8"/>
      <c r="J67" s="8"/>
      <c r="K67" s="8"/>
      <c r="L67" s="2"/>
    </row>
    <row r="68" spans="1:15" s="3" customFormat="1" ht="12.75" customHeight="1" x14ac:dyDescent="0.25">
      <c r="A68" s="8" t="s">
        <v>780</v>
      </c>
      <c r="B68" s="8"/>
      <c r="C68" s="8"/>
      <c r="D68" s="8"/>
      <c r="E68" s="8"/>
      <c r="F68" s="8"/>
      <c r="G68" s="8"/>
      <c r="H68" s="8"/>
      <c r="I68" s="8"/>
      <c r="J68" s="8"/>
      <c r="K68" s="8"/>
      <c r="L68" s="2"/>
    </row>
    <row r="69" spans="1:15" s="3" customFormat="1" ht="12.75" customHeight="1" x14ac:dyDescent="0.25">
      <c r="A69" s="8" t="s">
        <v>783</v>
      </c>
      <c r="B69" s="8"/>
      <c r="C69" s="8"/>
      <c r="D69" s="8"/>
      <c r="E69" s="8"/>
      <c r="F69" s="8"/>
      <c r="G69" s="8"/>
      <c r="H69" s="8"/>
      <c r="I69" s="8"/>
      <c r="J69" s="8"/>
      <c r="K69" s="8"/>
      <c r="L69" s="2"/>
    </row>
    <row r="70" spans="1:15" s="3" customFormat="1" ht="5.25" customHeight="1" x14ac:dyDescent="0.25">
      <c r="A70" s="8"/>
      <c r="B70" s="8"/>
      <c r="C70" s="8"/>
      <c r="D70" s="8"/>
      <c r="E70" s="8"/>
      <c r="F70" s="8"/>
      <c r="G70" s="8"/>
      <c r="H70" s="8"/>
      <c r="I70" s="8"/>
      <c r="J70" s="8"/>
      <c r="K70" s="8"/>
      <c r="L70" s="2"/>
    </row>
    <row r="71" spans="1:15" s="3" customFormat="1" x14ac:dyDescent="0.25">
      <c r="A71" s="599" t="s">
        <v>634</v>
      </c>
      <c r="B71" s="600"/>
      <c r="C71" s="600"/>
      <c r="D71" s="600"/>
      <c r="E71" s="600"/>
      <c r="F71" s="600"/>
      <c r="G71" s="600"/>
      <c r="H71" s="600"/>
      <c r="I71" s="600"/>
      <c r="J71" s="600"/>
      <c r="K71" s="600"/>
      <c r="L71" s="601"/>
      <c r="M71" s="602"/>
      <c r="N71" s="603"/>
      <c r="O71" s="5"/>
    </row>
    <row r="72" spans="1:15" s="3" customFormat="1" ht="15" x14ac:dyDescent="0.25">
      <c r="A72" s="1493" t="s">
        <v>665</v>
      </c>
      <c r="B72" s="1493"/>
      <c r="C72" s="1493"/>
      <c r="D72" s="1493"/>
      <c r="E72" s="1493"/>
      <c r="F72" s="1493"/>
      <c r="G72" s="1493"/>
      <c r="H72" s="1493"/>
      <c r="I72" s="1493"/>
      <c r="J72" s="1493"/>
      <c r="K72" s="1493"/>
      <c r="L72" s="1493"/>
      <c r="M72" s="1493"/>
      <c r="N72" s="1494"/>
      <c r="O72" s="5"/>
    </row>
    <row r="73" spans="1:15" s="3" customFormat="1" ht="17.25" customHeight="1" x14ac:dyDescent="0.25">
      <c r="A73" s="1493" t="s">
        <v>666</v>
      </c>
      <c r="B73" s="1493"/>
      <c r="C73" s="1493"/>
      <c r="D73" s="1493"/>
      <c r="E73" s="1493"/>
      <c r="F73" s="1493"/>
      <c r="G73" s="1493"/>
      <c r="H73" s="1493"/>
      <c r="I73" s="1493"/>
      <c r="J73" s="1493"/>
      <c r="K73" s="1493"/>
      <c r="L73" s="1493"/>
      <c r="M73" s="1493"/>
      <c r="N73" s="1494"/>
      <c r="O73" s="5"/>
    </row>
  </sheetData>
  <sheetProtection insertRows="0" deleteRows="0"/>
  <mergeCells count="24">
    <mergeCell ref="A72:N72"/>
    <mergeCell ref="A73:N73"/>
    <mergeCell ref="M35:M36"/>
    <mergeCell ref="N35:N36"/>
    <mergeCell ref="N6:N7"/>
    <mergeCell ref="A34:A37"/>
    <mergeCell ref="B34:B36"/>
    <mergeCell ref="C34:D34"/>
    <mergeCell ref="E34:L34"/>
    <mergeCell ref="M34:N34"/>
    <mergeCell ref="E35:I35"/>
    <mergeCell ref="J35:L35"/>
    <mergeCell ref="A5:A8"/>
    <mergeCell ref="C5:D5"/>
    <mergeCell ref="E5:L5"/>
    <mergeCell ref="C35:C36"/>
    <mergeCell ref="D35:D36"/>
    <mergeCell ref="B5:B7"/>
    <mergeCell ref="M5:N5"/>
    <mergeCell ref="C6:C7"/>
    <mergeCell ref="D6:D7"/>
    <mergeCell ref="E6:I6"/>
    <mergeCell ref="J6:L6"/>
    <mergeCell ref="M6:M7"/>
  </mergeCells>
  <printOptions horizontalCentered="1"/>
  <pageMargins left="0" right="0" top="0.39370078740157483" bottom="0" header="0.23622047244094491" footer="0.15748031496062992"/>
  <pageSetup paperSize="9" scale="62" orientation="landscape" cellComments="asDisplayed"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M26"/>
  <sheetViews>
    <sheetView workbookViewId="0">
      <pane xSplit="7" ySplit="6" topLeftCell="H7" activePane="bottomRight" state="frozen"/>
      <selection activeCell="P46" activeCellId="1" sqref="E7:N46 P7:Q46"/>
      <selection pane="topRight" activeCell="P46" activeCellId="1" sqref="E7:N46 P7:Q46"/>
      <selection pane="bottomLeft" activeCell="P46" activeCellId="1" sqref="E7:N46 P7:Q46"/>
      <selection pane="bottomRight" activeCell="K33" sqref="K33"/>
    </sheetView>
  </sheetViews>
  <sheetFormatPr defaultColWidth="9.140625" defaultRowHeight="12.75" x14ac:dyDescent="0.25"/>
  <cols>
    <col min="1" max="1" width="3.5703125" style="7" customWidth="1"/>
    <col min="2" max="2" width="6.28515625" style="7" customWidth="1"/>
    <col min="3" max="3" width="10.5703125" style="37" customWidth="1"/>
    <col min="4" max="5" width="12.28515625" style="37" customWidth="1"/>
    <col min="6" max="6" width="6.140625" style="37" customWidth="1"/>
    <col min="7" max="7" width="8.42578125" style="37" customWidth="1"/>
    <col min="8" max="11" width="12.28515625" style="37" customWidth="1"/>
    <col min="12" max="12" width="10" style="7" bestFit="1" customWidth="1"/>
    <col min="13" max="13" width="11.5703125" style="7" customWidth="1"/>
    <col min="14" max="16384" width="9.140625" style="7"/>
  </cols>
  <sheetData>
    <row r="1" spans="1:13" ht="23.25" customHeight="1" x14ac:dyDescent="0.25">
      <c r="A1" s="444" t="s">
        <v>1127</v>
      </c>
      <c r="B1" s="6"/>
      <c r="C1" s="36"/>
      <c r="D1" s="36"/>
      <c r="E1" s="36"/>
      <c r="F1" s="36"/>
      <c r="G1" s="36"/>
      <c r="H1" s="36"/>
      <c r="I1" s="36"/>
      <c r="J1" s="36"/>
      <c r="K1" s="36"/>
      <c r="L1" s="6"/>
      <c r="M1" s="6"/>
    </row>
    <row r="2" spans="1:13" ht="13.5" thickBot="1" x14ac:dyDescent="0.3">
      <c r="A2" s="6"/>
      <c r="B2" s="6"/>
      <c r="C2" s="36"/>
      <c r="D2" s="36"/>
      <c r="E2" s="36"/>
      <c r="F2" s="36"/>
      <c r="G2" s="36"/>
      <c r="H2" s="36"/>
      <c r="I2" s="36"/>
      <c r="J2" s="36"/>
      <c r="K2" s="36"/>
      <c r="L2" s="56"/>
      <c r="M2" s="997" t="s">
        <v>761</v>
      </c>
    </row>
    <row r="3" spans="1:13" ht="15" customHeight="1" x14ac:dyDescent="0.25">
      <c r="A3" s="1508" t="s">
        <v>448</v>
      </c>
      <c r="B3" s="1502" t="s">
        <v>453</v>
      </c>
      <c r="C3" s="1502"/>
      <c r="D3" s="1502"/>
      <c r="E3" s="1502"/>
      <c r="F3" s="1502"/>
      <c r="G3" s="1503"/>
      <c r="H3" s="771" t="s">
        <v>617</v>
      </c>
      <c r="I3" s="1384" t="s">
        <v>455</v>
      </c>
      <c r="J3" s="1384"/>
      <c r="K3" s="768" t="s">
        <v>456</v>
      </c>
      <c r="L3" s="769" t="s">
        <v>454</v>
      </c>
      <c r="M3" s="1510" t="s">
        <v>1126</v>
      </c>
    </row>
    <row r="4" spans="1:13" ht="48.75" customHeight="1" x14ac:dyDescent="0.25">
      <c r="A4" s="1509"/>
      <c r="B4" s="1504"/>
      <c r="C4" s="1504"/>
      <c r="D4" s="1504"/>
      <c r="E4" s="1504"/>
      <c r="F4" s="1504"/>
      <c r="G4" s="1505"/>
      <c r="H4" s="772" t="s">
        <v>457</v>
      </c>
      <c r="I4" s="767" t="s">
        <v>618</v>
      </c>
      <c r="J4" s="635" t="s">
        <v>5</v>
      </c>
      <c r="K4" s="766" t="s">
        <v>458</v>
      </c>
      <c r="L4" s="770" t="s">
        <v>619</v>
      </c>
      <c r="M4" s="1511"/>
    </row>
    <row r="5" spans="1:13" ht="16.149999999999999" customHeight="1" x14ac:dyDescent="0.25">
      <c r="A5" s="122"/>
      <c r="B5" s="1506"/>
      <c r="C5" s="1506"/>
      <c r="D5" s="1506"/>
      <c r="E5" s="1506"/>
      <c r="F5" s="1506"/>
      <c r="G5" s="1507"/>
      <c r="H5" s="448" t="s">
        <v>526</v>
      </c>
      <c r="I5" s="767" t="s">
        <v>527</v>
      </c>
      <c r="J5" s="767" t="s">
        <v>528</v>
      </c>
      <c r="K5" s="767" t="s">
        <v>529</v>
      </c>
      <c r="L5" s="452" t="s">
        <v>620</v>
      </c>
      <c r="M5" s="1511"/>
    </row>
    <row r="6" spans="1:13" x14ac:dyDescent="0.25">
      <c r="A6" s="445">
        <v>1</v>
      </c>
      <c r="B6" s="446" t="s">
        <v>621</v>
      </c>
      <c r="C6" s="447"/>
      <c r="D6" s="447"/>
      <c r="E6" s="447"/>
      <c r="F6" s="447"/>
      <c r="G6" s="773"/>
      <c r="H6" s="568">
        <f>SUM(H7:H11)+H14+H15</f>
        <v>38060.27693</v>
      </c>
      <c r="I6" s="569">
        <f>SUM(I7:I11)+I14+I15</f>
        <v>9482.7328799999996</v>
      </c>
      <c r="J6" s="569">
        <f>SUM(J7:J11)+J14+J15</f>
        <v>744.43637000000001</v>
      </c>
      <c r="K6" s="569">
        <f>SUM(K7:K11)+K14+K15</f>
        <v>5388.08583</v>
      </c>
      <c r="L6" s="570">
        <f>SUM(L7:L11)+L14+L15</f>
        <v>42154.92398</v>
      </c>
      <c r="M6" s="1512"/>
    </row>
    <row r="7" spans="1:13" x14ac:dyDescent="0.25">
      <c r="A7" s="123">
        <f t="shared" ref="A7:A15" si="0">A6+1</f>
        <v>2</v>
      </c>
      <c r="B7" s="98" t="s">
        <v>450</v>
      </c>
      <c r="C7" s="67" t="s">
        <v>459</v>
      </c>
      <c r="D7" s="68"/>
      <c r="E7" s="68"/>
      <c r="F7" s="68"/>
      <c r="G7" s="774"/>
      <c r="H7" s="571">
        <f>'11.a'!C3</f>
        <v>1000</v>
      </c>
      <c r="I7" s="572">
        <f>'11.a'!C8</f>
        <v>0</v>
      </c>
      <c r="J7" s="572">
        <f>'11.a'!C4</f>
        <v>0</v>
      </c>
      <c r="K7" s="572">
        <f>'11.a'!C14</f>
        <v>0</v>
      </c>
      <c r="L7" s="573">
        <f>H7+I7-K7</f>
        <v>1000</v>
      </c>
      <c r="M7" s="1041">
        <v>0</v>
      </c>
    </row>
    <row r="8" spans="1:13" x14ac:dyDescent="0.25">
      <c r="A8" s="124">
        <f t="shared" si="0"/>
        <v>3</v>
      </c>
      <c r="B8" s="96"/>
      <c r="C8" s="69" t="s">
        <v>460</v>
      </c>
      <c r="D8" s="70"/>
      <c r="E8" s="70"/>
      <c r="F8" s="70"/>
      <c r="G8" s="775"/>
      <c r="H8" s="574">
        <f>'11.b'!C3</f>
        <v>5122.8451400000004</v>
      </c>
      <c r="I8" s="575">
        <f>'11.b'!C14</f>
        <v>-400.51313999999996</v>
      </c>
      <c r="J8" s="576">
        <f>'11.b'!C5</f>
        <v>0</v>
      </c>
      <c r="K8" s="575">
        <f>'11.b'!C25</f>
        <v>917.09167000000002</v>
      </c>
      <c r="L8" s="577">
        <f t="shared" ref="L8:L15" si="1">H8+I8-K8</f>
        <v>3805.2403300000005</v>
      </c>
      <c r="M8" s="1038">
        <v>0</v>
      </c>
    </row>
    <row r="9" spans="1:13" x14ac:dyDescent="0.25">
      <c r="A9" s="124">
        <f t="shared" si="0"/>
        <v>4</v>
      </c>
      <c r="B9" s="96"/>
      <c r="C9" s="69" t="s">
        <v>461</v>
      </c>
      <c r="D9" s="70"/>
      <c r="E9" s="70"/>
      <c r="F9" s="70"/>
      <c r="G9" s="775"/>
      <c r="H9" s="574">
        <f>'11.c'!C3</f>
        <v>10755.27147</v>
      </c>
      <c r="I9" s="575">
        <f>'11.c'!C7</f>
        <v>1936.0832499999999</v>
      </c>
      <c r="J9" s="578">
        <v>0</v>
      </c>
      <c r="K9" s="575">
        <f>'11.c'!C8</f>
        <v>2065.2874999999999</v>
      </c>
      <c r="L9" s="577">
        <f>H9+I9-K9</f>
        <v>10626.067219999999</v>
      </c>
      <c r="M9" s="1038">
        <v>0</v>
      </c>
    </row>
    <row r="10" spans="1:13" x14ac:dyDescent="0.25">
      <c r="A10" s="124">
        <f t="shared" si="0"/>
        <v>5</v>
      </c>
      <c r="B10" s="96"/>
      <c r="C10" s="69" t="s">
        <v>462</v>
      </c>
      <c r="D10" s="70"/>
      <c r="E10" s="70"/>
      <c r="F10" s="70"/>
      <c r="G10" s="775"/>
      <c r="H10" s="574">
        <f>'11.d'!C3</f>
        <v>0</v>
      </c>
      <c r="I10" s="575">
        <f>'11.d'!C9</f>
        <v>0</v>
      </c>
      <c r="J10" s="572">
        <f>'11.d'!C4</f>
        <v>0</v>
      </c>
      <c r="K10" s="575">
        <f>'11.d'!C15</f>
        <v>0</v>
      </c>
      <c r="L10" s="577">
        <f t="shared" si="1"/>
        <v>0</v>
      </c>
      <c r="M10" s="1038">
        <v>0</v>
      </c>
    </row>
    <row r="11" spans="1:13" x14ac:dyDescent="0.25">
      <c r="A11" s="124">
        <f t="shared" si="0"/>
        <v>6</v>
      </c>
      <c r="B11" s="96"/>
      <c r="C11" s="69" t="s">
        <v>463</v>
      </c>
      <c r="D11" s="70"/>
      <c r="E11" s="70"/>
      <c r="F11" s="70"/>
      <c r="G11" s="775"/>
      <c r="H11" s="574">
        <f>'11.e'!F8</f>
        <v>968.55631000000005</v>
      </c>
      <c r="I11" s="575">
        <f>'11.e'!F13</f>
        <v>28.0228</v>
      </c>
      <c r="J11" s="578">
        <v>0</v>
      </c>
      <c r="K11" s="575">
        <f>'11.e'!F18</f>
        <v>968.55631000000005</v>
      </c>
      <c r="L11" s="577">
        <f t="shared" si="1"/>
        <v>28.022799999999961</v>
      </c>
      <c r="M11" s="1039">
        <v>0</v>
      </c>
    </row>
    <row r="12" spans="1:13" x14ac:dyDescent="0.25">
      <c r="A12" s="124" t="s">
        <v>622</v>
      </c>
      <c r="B12" s="96"/>
      <c r="C12" s="69" t="s">
        <v>466</v>
      </c>
      <c r="D12" s="70" t="s">
        <v>467</v>
      </c>
      <c r="E12" s="70"/>
      <c r="F12" s="70"/>
      <c r="G12" s="775"/>
      <c r="H12" s="574">
        <f>'11.e'!F6</f>
        <v>0</v>
      </c>
      <c r="I12" s="575">
        <f>'11.e'!F11</f>
        <v>0</v>
      </c>
      <c r="J12" s="578">
        <v>0</v>
      </c>
      <c r="K12" s="575">
        <f>'11.e'!F16</f>
        <v>0</v>
      </c>
      <c r="L12" s="577">
        <f t="shared" si="1"/>
        <v>0</v>
      </c>
      <c r="M12" s="1039">
        <v>0</v>
      </c>
    </row>
    <row r="13" spans="1:13" x14ac:dyDescent="0.25">
      <c r="A13" s="124" t="s">
        <v>623</v>
      </c>
      <c r="B13" s="96"/>
      <c r="C13" s="69"/>
      <c r="D13" s="70" t="s">
        <v>468</v>
      </c>
      <c r="E13" s="70"/>
      <c r="F13" s="70"/>
      <c r="G13" s="775"/>
      <c r="H13" s="574">
        <f>'11.e'!F7</f>
        <v>16.681999999999999</v>
      </c>
      <c r="I13" s="575">
        <f>'11.e'!F12</f>
        <v>28.0228</v>
      </c>
      <c r="J13" s="578">
        <v>0</v>
      </c>
      <c r="K13" s="575">
        <f>'11.e'!F17</f>
        <v>16.681999999999999</v>
      </c>
      <c r="L13" s="577">
        <f t="shared" si="1"/>
        <v>28.0228</v>
      </c>
      <c r="M13" s="1039">
        <v>0</v>
      </c>
    </row>
    <row r="14" spans="1:13" x14ac:dyDescent="0.25">
      <c r="A14" s="124">
        <f>A11+1</f>
        <v>7</v>
      </c>
      <c r="B14" s="96"/>
      <c r="C14" s="69" t="s">
        <v>464</v>
      </c>
      <c r="D14" s="70"/>
      <c r="E14" s="70"/>
      <c r="F14" s="70"/>
      <c r="G14" s="775"/>
      <c r="H14" s="574">
        <f>'11.f'!C3</f>
        <v>525.84186</v>
      </c>
      <c r="I14" s="575">
        <f>'11.f'!C4</f>
        <v>281.10825</v>
      </c>
      <c r="J14" s="578">
        <v>0</v>
      </c>
      <c r="K14" s="575">
        <f>'11.f'!C15</f>
        <v>482.5</v>
      </c>
      <c r="L14" s="577">
        <f t="shared" si="1"/>
        <v>324.45011</v>
      </c>
      <c r="M14" s="1039">
        <v>0</v>
      </c>
    </row>
    <row r="15" spans="1:13" ht="13.5" thickBot="1" x14ac:dyDescent="0.3">
      <c r="A15" s="125">
        <f t="shared" si="0"/>
        <v>8</v>
      </c>
      <c r="B15" s="97"/>
      <c r="C15" s="71" t="s">
        <v>465</v>
      </c>
      <c r="D15" s="72"/>
      <c r="E15" s="72"/>
      <c r="F15" s="72"/>
      <c r="G15" s="776"/>
      <c r="H15" s="579">
        <f>'11.g'!C3</f>
        <v>19687.762149999999</v>
      </c>
      <c r="I15" s="580">
        <f>'11.g'!C10</f>
        <v>7638.03172</v>
      </c>
      <c r="J15" s="580">
        <f>'11.g'!C5</f>
        <v>744.43637000000001</v>
      </c>
      <c r="K15" s="580">
        <f>'11.g'!C16</f>
        <v>954.65035</v>
      </c>
      <c r="L15" s="581">
        <f t="shared" si="1"/>
        <v>26371.143519999998</v>
      </c>
      <c r="M15" s="1040">
        <v>0</v>
      </c>
    </row>
    <row r="16" spans="1:13" x14ac:dyDescent="0.25">
      <c r="B16" s="282" t="s">
        <v>6</v>
      </c>
      <c r="C16" s="283"/>
      <c r="D16" s="283"/>
      <c r="E16" s="283"/>
      <c r="F16" s="283"/>
      <c r="G16" s="283"/>
      <c r="H16" s="867">
        <f>H6-'1'!D96</f>
        <v>0</v>
      </c>
      <c r="I16" s="283"/>
      <c r="J16" s="283"/>
      <c r="K16" s="283"/>
      <c r="L16" s="867">
        <f>L6-'1'!E96</f>
        <v>0</v>
      </c>
    </row>
    <row r="17" spans="1:12" x14ac:dyDescent="0.25">
      <c r="B17" s="9"/>
      <c r="H17" s="281"/>
      <c r="L17" s="281"/>
    </row>
    <row r="18" spans="1:12" x14ac:dyDescent="0.25">
      <c r="A18" s="7" t="s">
        <v>596</v>
      </c>
    </row>
    <row r="19" spans="1:12" x14ac:dyDescent="0.25">
      <c r="A19" s="9" t="s">
        <v>1128</v>
      </c>
      <c r="B19" s="9"/>
      <c r="C19" s="842"/>
      <c r="D19" s="842"/>
      <c r="E19" s="842"/>
      <c r="F19" s="842"/>
      <c r="G19" s="842"/>
      <c r="H19" s="842"/>
    </row>
    <row r="20" spans="1:12" x14ac:dyDescent="0.25">
      <c r="A20" s="998" t="s">
        <v>1129</v>
      </c>
      <c r="B20" s="999"/>
      <c r="C20" s="1000"/>
      <c r="D20" s="1000"/>
      <c r="E20" s="1000"/>
      <c r="F20" s="1001"/>
      <c r="G20" s="1000"/>
      <c r="H20" s="1000"/>
      <c r="I20" s="73"/>
      <c r="J20" s="73"/>
    </row>
    <row r="21" spans="1:12" x14ac:dyDescent="0.25">
      <c r="A21" s="16"/>
      <c r="B21" s="73"/>
      <c r="C21" s="73"/>
      <c r="D21" s="73"/>
      <c r="E21" s="73"/>
      <c r="F21" s="73"/>
      <c r="G21" s="73"/>
      <c r="H21" s="73"/>
      <c r="I21" s="73"/>
      <c r="J21" s="73"/>
    </row>
    <row r="22" spans="1:12" x14ac:dyDescent="0.25">
      <c r="A22" s="7" t="s">
        <v>633</v>
      </c>
      <c r="B22" s="16"/>
      <c r="C22" s="16"/>
      <c r="D22" s="73"/>
      <c r="E22" s="73"/>
      <c r="F22" s="16"/>
      <c r="G22" s="73"/>
      <c r="H22" s="73"/>
      <c r="I22" s="73"/>
      <c r="J22" s="73"/>
    </row>
    <row r="23" spans="1:12" x14ac:dyDescent="0.25">
      <c r="A23" s="7" t="s">
        <v>726</v>
      </c>
      <c r="B23" s="16"/>
      <c r="C23" s="16"/>
      <c r="D23" s="73"/>
      <c r="E23" s="73"/>
      <c r="F23" s="16"/>
      <c r="G23" s="73"/>
      <c r="H23" s="73"/>
      <c r="I23" s="73"/>
      <c r="J23" s="73"/>
    </row>
    <row r="24" spans="1:12" x14ac:dyDescent="0.25">
      <c r="A24" s="7" t="s">
        <v>727</v>
      </c>
      <c r="B24" s="16"/>
      <c r="C24" s="73"/>
      <c r="D24" s="73"/>
      <c r="E24" s="73"/>
      <c r="F24" s="73"/>
      <c r="G24" s="73"/>
      <c r="H24" s="73"/>
      <c r="I24" s="73"/>
      <c r="J24" s="73"/>
    </row>
    <row r="26" spans="1:12" x14ac:dyDescent="0.25">
      <c r="I26" s="281"/>
      <c r="J26" s="413"/>
    </row>
  </sheetData>
  <mergeCells count="4">
    <mergeCell ref="B3:G5"/>
    <mergeCell ref="A3:A4"/>
    <mergeCell ref="I3:J3"/>
    <mergeCell ref="M3:M6"/>
  </mergeCells>
  <phoneticPr fontId="41" type="noConversion"/>
  <conditionalFormatting sqref="H16">
    <cfRule type="cellIs" dxfId="3" priority="3" stopIfTrue="1" operator="lessThan">
      <formula>0</formula>
    </cfRule>
    <cfRule type="cellIs" dxfId="2" priority="4" stopIfTrue="1" operator="greaterThan">
      <formula>0</formula>
    </cfRule>
  </conditionalFormatting>
  <conditionalFormatting sqref="L16">
    <cfRule type="cellIs" dxfId="1" priority="1" stopIfTrue="1" operator="lessThan">
      <formula>0</formula>
    </cfRule>
    <cfRule type="cellIs" dxfId="0" priority="2" stopIfTrue="1" operator="greaterThan">
      <formula>0</formula>
    </cfRule>
  </conditionalFormatting>
  <printOptions horizontalCentered="1"/>
  <pageMargins left="0.23622047244094491" right="0.23622047244094491" top="0.86614173228346458" bottom="0.98425196850393704" header="0.51181102362204722" footer="0.51181102362204722"/>
  <pageSetup paperSize="9" orientation="landscape" cellComments="asDisplayed"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27"/>
  <sheetViews>
    <sheetView zoomScaleNormal="100" workbookViewId="0">
      <selection activeCell="C4" sqref="C4"/>
    </sheetView>
  </sheetViews>
  <sheetFormatPr defaultColWidth="9.140625" defaultRowHeight="12.75" x14ac:dyDescent="0.25"/>
  <cols>
    <col min="1" max="1" width="14.42578125" style="7" customWidth="1"/>
    <col min="2" max="2" width="30.140625" style="7" customWidth="1"/>
    <col min="3" max="3" width="16.140625" style="37" customWidth="1"/>
    <col min="4" max="6" width="9.140625" style="6"/>
    <col min="7" max="16384" width="9.140625" style="7"/>
  </cols>
  <sheetData>
    <row r="1" spans="1:3" ht="18.75" x14ac:dyDescent="0.25">
      <c r="A1" s="438" t="s">
        <v>7</v>
      </c>
    </row>
    <row r="2" spans="1:3" ht="13.5" thickBot="1" x14ac:dyDescent="0.3">
      <c r="C2" s="367" t="s">
        <v>469</v>
      </c>
    </row>
    <row r="3" spans="1:3" ht="13.5" thickBot="1" x14ac:dyDescent="0.3">
      <c r="A3" s="1516" t="s">
        <v>489</v>
      </c>
      <c r="B3" s="1517"/>
      <c r="C3" s="271">
        <v>1000</v>
      </c>
    </row>
    <row r="4" spans="1:3" x14ac:dyDescent="0.25">
      <c r="A4" s="1513" t="s">
        <v>491</v>
      </c>
      <c r="B4" s="368" t="s">
        <v>492</v>
      </c>
      <c r="C4" s="78"/>
    </row>
    <row r="5" spans="1:3" x14ac:dyDescent="0.25">
      <c r="A5" s="1514"/>
      <c r="B5" s="145" t="s">
        <v>493</v>
      </c>
      <c r="C5" s="59"/>
    </row>
    <row r="6" spans="1:3" x14ac:dyDescent="0.25">
      <c r="A6" s="1514"/>
      <c r="B6" s="145" t="s">
        <v>494</v>
      </c>
      <c r="C6" s="59"/>
    </row>
    <row r="7" spans="1:3" ht="13.5" thickBot="1" x14ac:dyDescent="0.3">
      <c r="A7" s="1514"/>
      <c r="B7" s="145" t="s">
        <v>495</v>
      </c>
      <c r="C7" s="59"/>
    </row>
    <row r="8" spans="1:3" ht="13.5" thickBot="1" x14ac:dyDescent="0.3">
      <c r="A8" s="1515"/>
      <c r="B8" s="369" t="s">
        <v>473</v>
      </c>
      <c r="C8" s="83">
        <f>SUM(C4:C7)</f>
        <v>0</v>
      </c>
    </row>
    <row r="9" spans="1:3" x14ac:dyDescent="0.25">
      <c r="A9" s="1513" t="s">
        <v>496</v>
      </c>
      <c r="B9" s="368" t="s">
        <v>497</v>
      </c>
      <c r="C9" s="78"/>
    </row>
    <row r="10" spans="1:3" x14ac:dyDescent="0.25">
      <c r="A10" s="1514"/>
      <c r="B10" s="145" t="s">
        <v>498</v>
      </c>
      <c r="C10" s="59"/>
    </row>
    <row r="11" spans="1:3" x14ac:dyDescent="0.25">
      <c r="A11" s="1514"/>
      <c r="B11" s="145" t="s">
        <v>499</v>
      </c>
      <c r="C11" s="59"/>
    </row>
    <row r="12" spans="1:3" x14ac:dyDescent="0.25">
      <c r="A12" s="1514"/>
      <c r="B12" s="145" t="s">
        <v>500</v>
      </c>
      <c r="C12" s="59"/>
    </row>
    <row r="13" spans="1:3" ht="13.5" thickBot="1" x14ac:dyDescent="0.3">
      <c r="A13" s="1514"/>
      <c r="B13" s="494" t="s">
        <v>657</v>
      </c>
      <c r="C13" s="60"/>
    </row>
    <row r="14" spans="1:3" ht="13.5" thickBot="1" x14ac:dyDescent="0.3">
      <c r="A14" s="1515"/>
      <c r="B14" s="369" t="s">
        <v>473</v>
      </c>
      <c r="C14" s="83">
        <f>SUM(C9:C13)</f>
        <v>0</v>
      </c>
    </row>
    <row r="15" spans="1:3" ht="13.5" thickBot="1" x14ac:dyDescent="0.3">
      <c r="A15" s="1516" t="s">
        <v>490</v>
      </c>
      <c r="B15" s="1517"/>
      <c r="C15" s="83">
        <f>C3+C8-C14</f>
        <v>1000</v>
      </c>
    </row>
    <row r="17" spans="1:3" x14ac:dyDescent="0.25">
      <c r="A17" s="7" t="s">
        <v>596</v>
      </c>
    </row>
    <row r="18" spans="1:3" x14ac:dyDescent="0.25">
      <c r="A18" s="7" t="s">
        <v>607</v>
      </c>
    </row>
    <row r="19" spans="1:3" s="6" customFormat="1" x14ac:dyDescent="0.25">
      <c r="C19" s="36"/>
    </row>
    <row r="20" spans="1:3" s="6" customFormat="1" x14ac:dyDescent="0.25">
      <c r="C20" s="36"/>
    </row>
    <row r="21" spans="1:3" s="6" customFormat="1" x14ac:dyDescent="0.25">
      <c r="C21" s="36"/>
    </row>
    <row r="22" spans="1:3" s="6" customFormat="1" x14ac:dyDescent="0.25">
      <c r="C22" s="36"/>
    </row>
    <row r="23" spans="1:3" s="6" customFormat="1" x14ac:dyDescent="0.25">
      <c r="C23" s="36"/>
    </row>
    <row r="24" spans="1:3" s="6" customFormat="1" x14ac:dyDescent="0.25">
      <c r="C24" s="36"/>
    </row>
    <row r="25" spans="1:3" s="6" customFormat="1" x14ac:dyDescent="0.25">
      <c r="C25" s="36"/>
    </row>
    <row r="26" spans="1:3" s="6" customFormat="1" x14ac:dyDescent="0.25">
      <c r="C26" s="36"/>
    </row>
    <row r="27" spans="1:3" s="6" customFormat="1" x14ac:dyDescent="0.25">
      <c r="C27" s="36"/>
    </row>
  </sheetData>
  <mergeCells count="4">
    <mergeCell ref="A4:A8"/>
    <mergeCell ref="A9:A14"/>
    <mergeCell ref="A3:B3"/>
    <mergeCell ref="A15:B15"/>
  </mergeCells>
  <phoneticPr fontId="41" type="noConversion"/>
  <printOptions horizontalCentered="1"/>
  <pageMargins left="0.78740157480314965" right="0.78740157480314965" top="0.98425196850393704" bottom="0.98425196850393704" header="0.51181102362204722" footer="0.51181102362204722"/>
  <pageSetup paperSize="9" scale="11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45"/>
  <sheetViews>
    <sheetView zoomScaleNormal="100" workbookViewId="0">
      <selection activeCell="C18" sqref="C18"/>
    </sheetView>
  </sheetViews>
  <sheetFormatPr defaultColWidth="9.140625" defaultRowHeight="12.75" x14ac:dyDescent="0.2"/>
  <cols>
    <col min="1" max="1" width="12.28515625" style="27" customWidth="1"/>
    <col min="2" max="2" width="43.5703125" style="27" customWidth="1"/>
    <col min="3" max="3" width="17" style="39" customWidth="1"/>
    <col min="4" max="6" width="9.140625" style="27"/>
    <col min="7" max="7" width="15.28515625" style="27" customWidth="1"/>
    <col min="8" max="16384" width="9.140625" style="27"/>
  </cols>
  <sheetData>
    <row r="1" spans="1:5" ht="18.75" x14ac:dyDescent="0.3">
      <c r="A1" s="453" t="s">
        <v>8</v>
      </c>
      <c r="C1" s="27"/>
    </row>
    <row r="2" spans="1:5" ht="13.5" customHeight="1" thickBot="1" x14ac:dyDescent="0.25">
      <c r="C2" s="156" t="s">
        <v>469</v>
      </c>
    </row>
    <row r="3" spans="1:5" ht="16.7" customHeight="1" thickBot="1" x14ac:dyDescent="0.25">
      <c r="A3" s="1516" t="s">
        <v>489</v>
      </c>
      <c r="B3" s="1522"/>
      <c r="C3" s="831">
        <v>5122.8451400000004</v>
      </c>
      <c r="E3" s="216"/>
    </row>
    <row r="4" spans="1:5" ht="12.75" customHeight="1" x14ac:dyDescent="0.2">
      <c r="A4" s="1407" t="s">
        <v>491</v>
      </c>
      <c r="B4" s="157" t="s">
        <v>501</v>
      </c>
      <c r="C4" s="246">
        <v>295.42320000000001</v>
      </c>
      <c r="E4" s="216"/>
    </row>
    <row r="5" spans="1:5" ht="12.75" customHeight="1" x14ac:dyDescent="0.2">
      <c r="A5" s="1518"/>
      <c r="B5" s="158" t="s">
        <v>502</v>
      </c>
      <c r="C5" s="829"/>
      <c r="E5" s="216"/>
    </row>
    <row r="6" spans="1:5" ht="12.75" customHeight="1" x14ac:dyDescent="0.2">
      <c r="A6" s="1518"/>
      <c r="B6" s="159" t="s">
        <v>100</v>
      </c>
      <c r="C6" s="829"/>
      <c r="E6" s="216"/>
    </row>
    <row r="7" spans="1:5" ht="12.75" customHeight="1" x14ac:dyDescent="0.2">
      <c r="A7" s="1518"/>
      <c r="B7" s="158" t="s">
        <v>503</v>
      </c>
      <c r="C7" s="829">
        <v>-695.93633999999997</v>
      </c>
      <c r="E7" s="216"/>
    </row>
    <row r="8" spans="1:5" ht="12.75" customHeight="1" x14ac:dyDescent="0.2">
      <c r="A8" s="1518"/>
      <c r="B8" s="159" t="s">
        <v>1156</v>
      </c>
      <c r="C8" s="830"/>
      <c r="E8" s="216"/>
    </row>
    <row r="9" spans="1:5" ht="12.75" customHeight="1" x14ac:dyDescent="0.2">
      <c r="A9" s="1518"/>
      <c r="B9" s="719" t="s">
        <v>1054</v>
      </c>
      <c r="C9" s="829"/>
      <c r="E9" s="216"/>
    </row>
    <row r="10" spans="1:5" ht="12.75" customHeight="1" x14ac:dyDescent="0.2">
      <c r="A10" s="1518"/>
      <c r="B10" s="160" t="s">
        <v>504</v>
      </c>
      <c r="C10" s="161">
        <f>SUM(C11:C13)</f>
        <v>0</v>
      </c>
      <c r="E10" s="216"/>
    </row>
    <row r="11" spans="1:5" ht="12.75" customHeight="1" x14ac:dyDescent="0.2">
      <c r="A11" s="1518"/>
      <c r="B11" s="158" t="s">
        <v>505</v>
      </c>
      <c r="C11" s="829"/>
      <c r="E11" s="216"/>
    </row>
    <row r="12" spans="1:5" ht="12.75" customHeight="1" x14ac:dyDescent="0.2">
      <c r="A12" s="1518"/>
      <c r="B12" s="162" t="s">
        <v>506</v>
      </c>
      <c r="C12" s="829"/>
      <c r="E12" s="216"/>
    </row>
    <row r="13" spans="1:5" ht="12.75" customHeight="1" thickBot="1" x14ac:dyDescent="0.25">
      <c r="A13" s="1518"/>
      <c r="B13" s="158" t="s">
        <v>507</v>
      </c>
      <c r="C13" s="832"/>
      <c r="E13" s="216"/>
    </row>
    <row r="14" spans="1:5" s="28" customFormat="1" ht="16.149999999999999" customHeight="1" thickBot="1" x14ac:dyDescent="0.25">
      <c r="A14" s="1519"/>
      <c r="B14" s="163" t="s">
        <v>474</v>
      </c>
      <c r="C14" s="582">
        <f>C4+C5+C6+C7+C8+C9+C10</f>
        <v>-400.51313999999996</v>
      </c>
      <c r="E14" s="828"/>
    </row>
    <row r="15" spans="1:5" ht="12.75" customHeight="1" x14ac:dyDescent="0.2">
      <c r="A15" s="1520" t="s">
        <v>496</v>
      </c>
      <c r="B15" s="164" t="s">
        <v>559</v>
      </c>
      <c r="C15" s="165">
        <f>SUM(C16:C19)</f>
        <v>917.09167000000002</v>
      </c>
      <c r="E15" s="216"/>
    </row>
    <row r="16" spans="1:5" ht="12.75" customHeight="1" x14ac:dyDescent="0.2">
      <c r="A16" s="1520"/>
      <c r="B16" s="166" t="s">
        <v>643</v>
      </c>
      <c r="C16" s="833"/>
      <c r="E16" s="216"/>
    </row>
    <row r="17" spans="1:5" ht="12.75" customHeight="1" x14ac:dyDescent="0.2">
      <c r="A17" s="1520"/>
      <c r="B17" s="167" t="s">
        <v>508</v>
      </c>
      <c r="C17" s="834">
        <v>917.09167000000002</v>
      </c>
      <c r="E17" s="216"/>
    </row>
    <row r="18" spans="1:5" ht="12.75" customHeight="1" x14ac:dyDescent="0.2">
      <c r="A18" s="1520"/>
      <c r="B18" s="167" t="s">
        <v>509</v>
      </c>
      <c r="C18" s="834"/>
      <c r="E18" s="216"/>
    </row>
    <row r="19" spans="1:5" ht="12.75" customHeight="1" x14ac:dyDescent="0.2">
      <c r="A19" s="1520"/>
      <c r="B19" s="492" t="s">
        <v>101</v>
      </c>
      <c r="C19" s="834"/>
      <c r="E19" s="216"/>
    </row>
    <row r="20" spans="1:5" ht="12.75" customHeight="1" x14ac:dyDescent="0.2">
      <c r="A20" s="1520"/>
      <c r="B20" s="493" t="s">
        <v>102</v>
      </c>
      <c r="C20" s="79">
        <v>0</v>
      </c>
      <c r="E20" s="216"/>
    </row>
    <row r="21" spans="1:5" ht="12.75" customHeight="1" x14ac:dyDescent="0.2">
      <c r="A21" s="1520"/>
      <c r="B21" s="168" t="s">
        <v>510</v>
      </c>
      <c r="C21" s="169">
        <f>SUM(C22:C24)</f>
        <v>0</v>
      </c>
      <c r="E21" s="216"/>
    </row>
    <row r="22" spans="1:5" ht="12.75" customHeight="1" x14ac:dyDescent="0.2">
      <c r="A22" s="1520"/>
      <c r="B22" s="158" t="s">
        <v>511</v>
      </c>
      <c r="C22" s="829"/>
      <c r="E22" s="216"/>
    </row>
    <row r="23" spans="1:5" ht="12.75" customHeight="1" x14ac:dyDescent="0.2">
      <c r="A23" s="1520"/>
      <c r="B23" s="158" t="s">
        <v>512</v>
      </c>
      <c r="C23" s="829"/>
      <c r="E23" s="216"/>
    </row>
    <row r="24" spans="1:5" ht="12.75" customHeight="1" thickBot="1" x14ac:dyDescent="0.25">
      <c r="A24" s="1520"/>
      <c r="B24" s="158" t="s">
        <v>513</v>
      </c>
      <c r="C24" s="829"/>
      <c r="E24" s="216"/>
    </row>
    <row r="25" spans="1:5" ht="13.5" thickBot="1" x14ac:dyDescent="0.25">
      <c r="A25" s="1521"/>
      <c r="B25" s="163" t="s">
        <v>473</v>
      </c>
      <c r="C25" s="93">
        <f>C15+C20+C21</f>
        <v>917.09167000000002</v>
      </c>
      <c r="E25" s="828"/>
    </row>
    <row r="26" spans="1:5" ht="18.75" customHeight="1" thickBot="1" x14ac:dyDescent="0.25">
      <c r="A26" s="1516" t="s">
        <v>490</v>
      </c>
      <c r="B26" s="1522"/>
      <c r="C26" s="93">
        <f>C3+C14-C25</f>
        <v>3805.2403300000005</v>
      </c>
      <c r="E26" s="216"/>
    </row>
    <row r="27" spans="1:5" ht="12.75" customHeight="1" x14ac:dyDescent="0.2"/>
    <row r="28" spans="1:5" x14ac:dyDescent="0.2">
      <c r="A28" s="7" t="s">
        <v>596</v>
      </c>
    </row>
    <row r="29" spans="1:5" x14ac:dyDescent="0.2">
      <c r="A29" s="9" t="s">
        <v>607</v>
      </c>
    </row>
    <row r="30" spans="1:5" x14ac:dyDescent="0.2">
      <c r="A30" s="255" t="s">
        <v>1013</v>
      </c>
      <c r="B30" s="255"/>
      <c r="C30" s="38"/>
    </row>
    <row r="31" spans="1:5" x14ac:dyDescent="0.2">
      <c r="A31" s="255"/>
      <c r="B31" s="835"/>
      <c r="C31" s="38"/>
    </row>
    <row r="32" spans="1:5" x14ac:dyDescent="0.2">
      <c r="A32" s="255"/>
      <c r="B32" s="835"/>
      <c r="C32" s="38"/>
    </row>
    <row r="33" spans="1:3" x14ac:dyDescent="0.2">
      <c r="A33" s="255" t="s">
        <v>1014</v>
      </c>
      <c r="B33" s="255"/>
      <c r="C33" s="38"/>
    </row>
    <row r="34" spans="1:3" x14ac:dyDescent="0.2">
      <c r="A34" s="29"/>
      <c r="B34" s="29"/>
      <c r="C34" s="38"/>
    </row>
    <row r="35" spans="1:3" x14ac:dyDescent="0.2">
      <c r="A35" s="29"/>
      <c r="B35" s="29"/>
      <c r="C35" s="38"/>
    </row>
    <row r="36" spans="1:3" x14ac:dyDescent="0.2">
      <c r="A36" s="29"/>
      <c r="B36" s="29"/>
      <c r="C36" s="38"/>
    </row>
    <row r="37" spans="1:3" x14ac:dyDescent="0.2">
      <c r="A37" s="29"/>
      <c r="B37" s="29"/>
      <c r="C37" s="38"/>
    </row>
    <row r="38" spans="1:3" x14ac:dyDescent="0.2">
      <c r="A38" s="29"/>
      <c r="B38" s="29"/>
      <c r="C38" s="38"/>
    </row>
    <row r="39" spans="1:3" x14ac:dyDescent="0.2">
      <c r="A39" s="29"/>
      <c r="B39" s="29"/>
      <c r="C39" s="38"/>
    </row>
    <row r="40" spans="1:3" x14ac:dyDescent="0.2">
      <c r="A40" s="29"/>
      <c r="B40" s="29"/>
      <c r="C40" s="38"/>
    </row>
    <row r="41" spans="1:3" x14ac:dyDescent="0.2">
      <c r="A41" s="29"/>
      <c r="B41" s="29"/>
      <c r="C41" s="38"/>
    </row>
    <row r="42" spans="1:3" x14ac:dyDescent="0.2">
      <c r="A42" s="29"/>
      <c r="B42" s="29"/>
      <c r="C42" s="38"/>
    </row>
    <row r="43" spans="1:3" x14ac:dyDescent="0.2">
      <c r="A43" s="29"/>
      <c r="B43" s="29"/>
      <c r="C43" s="38"/>
    </row>
    <row r="44" spans="1:3" x14ac:dyDescent="0.2">
      <c r="A44" s="29"/>
      <c r="B44" s="29"/>
      <c r="C44" s="38"/>
    </row>
    <row r="45" spans="1:3" x14ac:dyDescent="0.2">
      <c r="A45" s="29"/>
      <c r="B45" s="29"/>
      <c r="C45" s="38"/>
    </row>
  </sheetData>
  <sheetProtection insertRows="0" deleteRows="0"/>
  <mergeCells count="4">
    <mergeCell ref="A4:A14"/>
    <mergeCell ref="A15:A25"/>
    <mergeCell ref="A3:B3"/>
    <mergeCell ref="A26:B26"/>
  </mergeCells>
  <phoneticPr fontId="41" type="noConversion"/>
  <printOptions horizontalCentered="1"/>
  <pageMargins left="0.24" right="0.24" top="0.71" bottom="0.72" header="0.51181102362204722" footer="0.51181102362204722"/>
  <pageSetup paperSize="9" orientation="landscape"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D19"/>
  <sheetViews>
    <sheetView zoomScaleNormal="100" workbookViewId="0">
      <selection activeCell="C9" sqref="C9"/>
    </sheetView>
  </sheetViews>
  <sheetFormatPr defaultColWidth="9.140625" defaultRowHeight="12.75" x14ac:dyDescent="0.25"/>
  <cols>
    <col min="1" max="1" width="13.28515625" style="7" customWidth="1"/>
    <col min="2" max="2" width="54.7109375" style="7" customWidth="1"/>
    <col min="3" max="3" width="14.28515625" style="37" customWidth="1"/>
    <col min="4" max="4" width="25" style="7" customWidth="1"/>
    <col min="5" max="16384" width="9.140625" style="7"/>
  </cols>
  <sheetData>
    <row r="1" spans="1:4" ht="18.75" x14ac:dyDescent="0.25">
      <c r="A1" s="438" t="s">
        <v>9</v>
      </c>
      <c r="C1" s="7"/>
    </row>
    <row r="2" spans="1:4" ht="13.5" thickBot="1" x14ac:dyDescent="0.3">
      <c r="C2" s="138" t="s">
        <v>469</v>
      </c>
    </row>
    <row r="3" spans="1:4" ht="13.5" thickBot="1" x14ac:dyDescent="0.3">
      <c r="A3" s="1516" t="s">
        <v>489</v>
      </c>
      <c r="B3" s="1517"/>
      <c r="C3" s="243">
        <v>10755.27147</v>
      </c>
    </row>
    <row r="4" spans="1:4" ht="12.75" customHeight="1" x14ac:dyDescent="0.25">
      <c r="A4" s="1523" t="s">
        <v>491</v>
      </c>
      <c r="B4" s="419" t="s">
        <v>658</v>
      </c>
      <c r="C4" s="837">
        <v>1936.0832499999999</v>
      </c>
      <c r="D4" s="836"/>
    </row>
    <row r="5" spans="1:4" ht="12.75" customHeight="1" x14ac:dyDescent="0.25">
      <c r="A5" s="1524"/>
      <c r="B5" s="225" t="s">
        <v>514</v>
      </c>
      <c r="C5" s="837"/>
      <c r="D5" s="836"/>
    </row>
    <row r="6" spans="1:4" ht="12.75" customHeight="1" thickBot="1" x14ac:dyDescent="0.3">
      <c r="A6" s="1524"/>
      <c r="B6" s="226" t="s">
        <v>659</v>
      </c>
      <c r="C6" s="838"/>
      <c r="D6" s="836"/>
    </row>
    <row r="7" spans="1:4" ht="16.7" customHeight="1" thickBot="1" x14ac:dyDescent="0.3">
      <c r="A7" s="1525"/>
      <c r="B7" s="227" t="s">
        <v>473</v>
      </c>
      <c r="C7" s="583">
        <f>SUM(C4:C6)</f>
        <v>1936.0832499999999</v>
      </c>
      <c r="D7" s="836"/>
    </row>
    <row r="8" spans="1:4" ht="16.7" customHeight="1" thickBot="1" x14ac:dyDescent="0.3">
      <c r="A8" s="223" t="s">
        <v>496</v>
      </c>
      <c r="B8" s="228" t="s">
        <v>473</v>
      </c>
      <c r="C8" s="839">
        <v>2065.2874999999999</v>
      </c>
      <c r="D8" s="836"/>
    </row>
    <row r="9" spans="1:4" ht="16.7" customHeight="1" thickBot="1" x14ac:dyDescent="0.3">
      <c r="A9" s="1526" t="s">
        <v>1144</v>
      </c>
      <c r="B9" s="1527"/>
      <c r="C9" s="83">
        <f>C3+C7-C8</f>
        <v>10626.067219999999</v>
      </c>
      <c r="D9" s="224"/>
    </row>
    <row r="10" spans="1:4" ht="15" customHeight="1" x14ac:dyDescent="0.25">
      <c r="A10" s="229"/>
      <c r="B10" s="146"/>
      <c r="C10" s="80"/>
      <c r="D10" s="224"/>
    </row>
    <row r="11" spans="1:4" x14ac:dyDescent="0.25">
      <c r="A11" s="7" t="s">
        <v>596</v>
      </c>
      <c r="B11" s="146"/>
      <c r="C11" s="230"/>
      <c r="D11" s="146"/>
    </row>
    <row r="12" spans="1:4" x14ac:dyDescent="0.25">
      <c r="A12" s="9" t="s">
        <v>1091</v>
      </c>
      <c r="B12" s="146"/>
      <c r="C12" s="231"/>
      <c r="D12" s="146"/>
    </row>
    <row r="13" spans="1:4" x14ac:dyDescent="0.25">
      <c r="A13" s="7" t="s">
        <v>608</v>
      </c>
    </row>
    <row r="14" spans="1:4" x14ac:dyDescent="0.25">
      <c r="A14" s="286"/>
      <c r="B14" s="286"/>
      <c r="C14" s="287"/>
      <c r="D14" s="233"/>
    </row>
    <row r="15" spans="1:4" x14ac:dyDescent="0.25">
      <c r="A15" s="286"/>
      <c r="B15" s="286"/>
      <c r="C15" s="287"/>
      <c r="D15" s="232"/>
    </row>
    <row r="16" spans="1:4" x14ac:dyDescent="0.25">
      <c r="A16" s="235"/>
      <c r="B16" s="235"/>
      <c r="C16" s="234"/>
      <c r="D16" s="232"/>
    </row>
    <row r="17" spans="1:4" x14ac:dyDescent="0.2">
      <c r="A17" s="216"/>
      <c r="B17" s="81"/>
      <c r="C17" s="82"/>
      <c r="D17" s="81"/>
    </row>
    <row r="18" spans="1:4" x14ac:dyDescent="0.2">
      <c r="A18" s="216"/>
      <c r="B18" s="81"/>
      <c r="C18" s="82"/>
      <c r="D18" s="81"/>
    </row>
    <row r="19" spans="1:4" x14ac:dyDescent="0.2">
      <c r="A19" s="216"/>
    </row>
  </sheetData>
  <sheetProtection insertRows="0"/>
  <mergeCells count="3">
    <mergeCell ref="A4:A7"/>
    <mergeCell ref="A3:B3"/>
    <mergeCell ref="A9:B9"/>
  </mergeCells>
  <phoneticPr fontId="41" type="noConversion"/>
  <printOptions horizontalCentered="1"/>
  <pageMargins left="0.25" right="0.25" top="0.75" bottom="0.75" header="0.3" footer="0.3"/>
  <pageSetup paperSize="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91"/>
  <sheetViews>
    <sheetView zoomScaleNormal="100" workbookViewId="0">
      <pane ySplit="5" topLeftCell="A6" activePane="bottomLeft" state="frozenSplit"/>
      <selection activeCell="P46" activeCellId="1" sqref="E7:N46 P7:Q46"/>
      <selection pane="bottomLeft" activeCell="D9" sqref="D9"/>
    </sheetView>
  </sheetViews>
  <sheetFormatPr defaultColWidth="9.140625" defaultRowHeight="12.75" x14ac:dyDescent="0.25"/>
  <cols>
    <col min="1" max="1" width="60.42578125" style="131" customWidth="1"/>
    <col min="2" max="2" width="13.85546875" style="132" customWidth="1"/>
    <col min="3" max="3" width="9.140625" style="132"/>
    <col min="4" max="4" width="12.5703125" style="130" customWidth="1"/>
    <col min="5" max="5" width="15.140625" style="130" customWidth="1"/>
    <col min="6" max="6" width="8.85546875" style="58" bestFit="1" customWidth="1"/>
    <col min="7" max="7" width="9.140625" style="495"/>
    <col min="8" max="16384" width="9.140625" style="58"/>
  </cols>
  <sheetData>
    <row r="1" spans="1:7" ht="21" x14ac:dyDescent="0.25">
      <c r="A1" s="1177" t="s">
        <v>22</v>
      </c>
      <c r="B1" s="1177"/>
      <c r="C1" s="1177"/>
      <c r="D1" s="1177"/>
      <c r="E1" s="1177"/>
      <c r="F1" s="19"/>
    </row>
    <row r="2" spans="1:7" ht="12.75" customHeight="1" thickBot="1" x14ac:dyDescent="0.3">
      <c r="A2" s="1178"/>
      <c r="B2" s="1178"/>
      <c r="C2" s="1178"/>
      <c r="D2" s="1178"/>
      <c r="E2" s="1178"/>
      <c r="F2" s="19"/>
    </row>
    <row r="3" spans="1:7" ht="27.95" customHeight="1" thickBot="1" x14ac:dyDescent="0.3">
      <c r="A3" s="1179" t="s">
        <v>614</v>
      </c>
      <c r="B3" s="1180"/>
      <c r="C3" s="1180"/>
      <c r="D3" s="1180"/>
      <c r="E3" s="1181"/>
      <c r="F3" s="46"/>
    </row>
    <row r="4" spans="1:7" ht="15" customHeight="1" thickBot="1" x14ac:dyDescent="0.3">
      <c r="A4" s="1182" t="s">
        <v>568</v>
      </c>
      <c r="B4" s="1183"/>
      <c r="C4" s="1183"/>
      <c r="D4" s="1183"/>
      <c r="E4" s="1184"/>
      <c r="F4" s="19"/>
    </row>
    <row r="5" spans="1:7" s="126" customFormat="1" ht="40.5" customHeight="1" thickBot="1" x14ac:dyDescent="0.3">
      <c r="A5" s="24" t="s">
        <v>569</v>
      </c>
      <c r="B5" s="25" t="s">
        <v>611</v>
      </c>
      <c r="C5" s="26" t="s">
        <v>615</v>
      </c>
      <c r="D5" s="62" t="s">
        <v>26</v>
      </c>
      <c r="E5" s="63" t="s">
        <v>27</v>
      </c>
      <c r="F5" s="48"/>
      <c r="G5" s="496" t="s">
        <v>926</v>
      </c>
    </row>
    <row r="6" spans="1:7" s="126" customFormat="1" ht="12.75" customHeight="1" x14ac:dyDescent="0.25">
      <c r="A6" s="57" t="s">
        <v>437</v>
      </c>
      <c r="B6" s="1185"/>
      <c r="C6" s="1186"/>
      <c r="D6" s="64" t="s">
        <v>553</v>
      </c>
      <c r="E6" s="65" t="s">
        <v>475</v>
      </c>
      <c r="F6" s="47"/>
      <c r="G6" s="497"/>
    </row>
    <row r="7" spans="1:7" x14ac:dyDescent="0.25">
      <c r="A7" s="454" t="s">
        <v>793</v>
      </c>
      <c r="B7" s="456" t="s">
        <v>803</v>
      </c>
      <c r="C7" s="49" t="s">
        <v>105</v>
      </c>
      <c r="D7" s="535">
        <f>SUM(D8:D13)</f>
        <v>11368.321099999999</v>
      </c>
      <c r="E7" s="536">
        <f>SUM(E8:E13)</f>
        <v>77.22914999999999</v>
      </c>
      <c r="F7" s="50"/>
      <c r="G7" s="498">
        <f>D7+E7</f>
        <v>11445.550249999998</v>
      </c>
    </row>
    <row r="8" spans="1:7" x14ac:dyDescent="0.25">
      <c r="A8" s="127" t="s">
        <v>794</v>
      </c>
      <c r="B8" s="455" t="s">
        <v>795</v>
      </c>
      <c r="C8" s="51" t="s">
        <v>108</v>
      </c>
      <c r="D8" s="537">
        <f>'2a'!D8+'2b'!D8</f>
        <v>1483.5445999999999</v>
      </c>
      <c r="E8" s="542">
        <f>'2a'!E8+'2b'!E8</f>
        <v>0</v>
      </c>
      <c r="F8" s="50"/>
      <c r="G8" s="498">
        <f t="shared" ref="G8:G71" si="0">D8+E8</f>
        <v>1483.5445999999999</v>
      </c>
    </row>
    <row r="9" spans="1:7" x14ac:dyDescent="0.25">
      <c r="A9" s="127" t="s">
        <v>796</v>
      </c>
      <c r="B9" s="52">
        <v>504</v>
      </c>
      <c r="C9" s="51" t="s">
        <v>111</v>
      </c>
      <c r="D9" s="537">
        <f>'2a'!D9+'2b'!D9</f>
        <v>0</v>
      </c>
      <c r="E9" s="537">
        <f>'2a'!E9+'2b'!E9</f>
        <v>0</v>
      </c>
      <c r="F9" s="50"/>
      <c r="G9" s="498">
        <f t="shared" si="0"/>
        <v>0</v>
      </c>
    </row>
    <row r="10" spans="1:7" x14ac:dyDescent="0.25">
      <c r="A10" s="127" t="s">
        <v>797</v>
      </c>
      <c r="B10" s="52">
        <v>511</v>
      </c>
      <c r="C10" s="51" t="s">
        <v>114</v>
      </c>
      <c r="D10" s="537">
        <f>'2a'!D10+'2b'!D10</f>
        <v>105.27785</v>
      </c>
      <c r="E10" s="538">
        <f>'2a'!E10+'2b'!E10</f>
        <v>0</v>
      </c>
      <c r="F10" s="50"/>
      <c r="G10" s="498">
        <f t="shared" si="0"/>
        <v>105.27785</v>
      </c>
    </row>
    <row r="11" spans="1:7" x14ac:dyDescent="0.25">
      <c r="A11" s="127" t="s">
        <v>798</v>
      </c>
      <c r="B11" s="52">
        <v>512</v>
      </c>
      <c r="C11" s="51" t="s">
        <v>117</v>
      </c>
      <c r="D11" s="537">
        <f>'2a'!D11+'2b'!D11</f>
        <v>1087.0158899999999</v>
      </c>
      <c r="E11" s="538">
        <f>'2a'!E11+'2b'!E11</f>
        <v>2.4129999999999998</v>
      </c>
      <c r="F11" s="50"/>
      <c r="G11" s="498">
        <f t="shared" si="0"/>
        <v>1089.4288899999999</v>
      </c>
    </row>
    <row r="12" spans="1:7" x14ac:dyDescent="0.25">
      <c r="A12" s="127" t="s">
        <v>799</v>
      </c>
      <c r="B12" s="52">
        <v>513</v>
      </c>
      <c r="C12" s="51" t="s">
        <v>120</v>
      </c>
      <c r="D12" s="537">
        <f>'2a'!D12+'2b'!D12</f>
        <v>72.732100000000003</v>
      </c>
      <c r="E12" s="538">
        <f>'2a'!E12+'2b'!E12</f>
        <v>0</v>
      </c>
      <c r="F12" s="50"/>
      <c r="G12" s="498">
        <f t="shared" si="0"/>
        <v>72.732100000000003</v>
      </c>
    </row>
    <row r="13" spans="1:7" x14ac:dyDescent="0.25">
      <c r="A13" s="127" t="s">
        <v>800</v>
      </c>
      <c r="B13" s="52">
        <v>518</v>
      </c>
      <c r="C13" s="51" t="s">
        <v>123</v>
      </c>
      <c r="D13" s="537">
        <f>'2a'!D13+'2b'!D13</f>
        <v>8619.7506599999997</v>
      </c>
      <c r="E13" s="538">
        <f>'2a'!E13+'2b'!E13</f>
        <v>74.816149999999993</v>
      </c>
      <c r="F13" s="50"/>
      <c r="G13" s="498">
        <f t="shared" si="0"/>
        <v>8694.5668100000003</v>
      </c>
    </row>
    <row r="14" spans="1:7" x14ac:dyDescent="0.25">
      <c r="A14" s="127" t="s">
        <v>801</v>
      </c>
      <c r="B14" s="456" t="s">
        <v>804</v>
      </c>
      <c r="C14" s="51" t="s">
        <v>126</v>
      </c>
      <c r="D14" s="535">
        <f>SUM(D15:D17)</f>
        <v>0</v>
      </c>
      <c r="E14" s="536">
        <f>SUM(E15:E17)</f>
        <v>0</v>
      </c>
      <c r="F14" s="50"/>
      <c r="G14" s="498">
        <f t="shared" si="0"/>
        <v>0</v>
      </c>
    </row>
    <row r="15" spans="1:7" x14ac:dyDescent="0.25">
      <c r="A15" s="127" t="s">
        <v>802</v>
      </c>
      <c r="B15" s="455" t="s">
        <v>886</v>
      </c>
      <c r="C15" s="51" t="s">
        <v>129</v>
      </c>
      <c r="D15" s="537">
        <f>'2a'!D15+'2b'!D15</f>
        <v>0</v>
      </c>
      <c r="E15" s="538">
        <f>'2a'!E15+'2b'!E15</f>
        <v>0</v>
      </c>
      <c r="F15" s="50"/>
      <c r="G15" s="498">
        <f t="shared" si="0"/>
        <v>0</v>
      </c>
    </row>
    <row r="16" spans="1:7" x14ac:dyDescent="0.25">
      <c r="A16" s="127" t="s">
        <v>805</v>
      </c>
      <c r="B16" s="52">
        <v>571.572</v>
      </c>
      <c r="C16" s="51" t="s">
        <v>132</v>
      </c>
      <c r="D16" s="537">
        <f>'2a'!D16+'2b'!D16</f>
        <v>0</v>
      </c>
      <c r="E16" s="538">
        <f>'2a'!E16+'2b'!E16</f>
        <v>0</v>
      </c>
      <c r="F16" s="50"/>
      <c r="G16" s="498">
        <f t="shared" si="0"/>
        <v>0</v>
      </c>
    </row>
    <row r="17" spans="1:7" x14ac:dyDescent="0.25">
      <c r="A17" s="127" t="s">
        <v>806</v>
      </c>
      <c r="B17" s="52">
        <v>573.57399999999996</v>
      </c>
      <c r="C17" s="51" t="s">
        <v>135</v>
      </c>
      <c r="D17" s="537">
        <f>'2a'!D17+'2b'!D17</f>
        <v>0</v>
      </c>
      <c r="E17" s="538">
        <f>'2a'!E17+'2b'!E17</f>
        <v>0</v>
      </c>
      <c r="F17" s="50"/>
      <c r="G17" s="498">
        <f t="shared" si="0"/>
        <v>0</v>
      </c>
    </row>
    <row r="18" spans="1:7" x14ac:dyDescent="0.25">
      <c r="A18" s="127" t="s">
        <v>807</v>
      </c>
      <c r="B18" s="455" t="s">
        <v>813</v>
      </c>
      <c r="C18" s="128" t="s">
        <v>138</v>
      </c>
      <c r="D18" s="539">
        <f>SUM(D19:D23)</f>
        <v>38421.667000000001</v>
      </c>
      <c r="E18" s="540">
        <f>SUM(E19:E23)</f>
        <v>290.60699999999997</v>
      </c>
      <c r="F18" s="50"/>
      <c r="G18" s="498">
        <f t="shared" si="0"/>
        <v>38712.274000000005</v>
      </c>
    </row>
    <row r="19" spans="1:7" x14ac:dyDescent="0.25">
      <c r="A19" s="127" t="s">
        <v>808</v>
      </c>
      <c r="B19" s="52">
        <v>521</v>
      </c>
      <c r="C19" s="128" t="s">
        <v>141</v>
      </c>
      <c r="D19" s="537">
        <f>'2a'!D19+'2b'!D19</f>
        <v>28350.233</v>
      </c>
      <c r="E19" s="538">
        <f>'2a'!E19+'2b'!E19</f>
        <v>215.66499999999999</v>
      </c>
      <c r="F19" s="50"/>
      <c r="G19" s="498">
        <f t="shared" si="0"/>
        <v>28565.898000000001</v>
      </c>
    </row>
    <row r="20" spans="1:7" x14ac:dyDescent="0.25">
      <c r="A20" s="127" t="s">
        <v>809</v>
      </c>
      <c r="B20" s="52">
        <v>524</v>
      </c>
      <c r="C20" s="128" t="s">
        <v>143</v>
      </c>
      <c r="D20" s="537">
        <f>'2a'!D20+'2b'!D20</f>
        <v>9338.634</v>
      </c>
      <c r="E20" s="538">
        <f>'2a'!E20+'2b'!E20</f>
        <v>72.891000000000005</v>
      </c>
      <c r="F20" s="50"/>
      <c r="G20" s="498">
        <f t="shared" si="0"/>
        <v>9411.5249999999996</v>
      </c>
    </row>
    <row r="21" spans="1:7" x14ac:dyDescent="0.25">
      <c r="A21" s="127" t="s">
        <v>810</v>
      </c>
      <c r="B21" s="52">
        <v>525</v>
      </c>
      <c r="C21" s="128" t="s">
        <v>146</v>
      </c>
      <c r="D21" s="537">
        <f>'2a'!D21+'2b'!D21</f>
        <v>0</v>
      </c>
      <c r="E21" s="538">
        <f>'2a'!E21+'2b'!E21</f>
        <v>0</v>
      </c>
      <c r="F21" s="50"/>
      <c r="G21" s="498">
        <f t="shared" si="0"/>
        <v>0</v>
      </c>
    </row>
    <row r="22" spans="1:7" x14ac:dyDescent="0.25">
      <c r="A22" s="127" t="s">
        <v>811</v>
      </c>
      <c r="B22" s="52">
        <v>527</v>
      </c>
      <c r="C22" s="128" t="s">
        <v>148</v>
      </c>
      <c r="D22" s="537">
        <f>'2a'!D22+'2b'!D22</f>
        <v>250.3</v>
      </c>
      <c r="E22" s="538">
        <f>'2a'!E22+'2b'!E22</f>
        <v>2.0510000000000002</v>
      </c>
      <c r="F22" s="50"/>
      <c r="G22" s="498">
        <f t="shared" si="0"/>
        <v>252.351</v>
      </c>
    </row>
    <row r="23" spans="1:7" x14ac:dyDescent="0.25">
      <c r="A23" s="127" t="s">
        <v>812</v>
      </c>
      <c r="B23" s="52">
        <v>528</v>
      </c>
      <c r="C23" s="128" t="s">
        <v>151</v>
      </c>
      <c r="D23" s="537">
        <f>'2a'!D23+'2b'!D23</f>
        <v>482.5</v>
      </c>
      <c r="E23" s="538">
        <f>'2a'!E23+'2b'!E23</f>
        <v>0</v>
      </c>
      <c r="F23" s="50"/>
      <c r="G23" s="498">
        <f t="shared" si="0"/>
        <v>482.5</v>
      </c>
    </row>
    <row r="24" spans="1:7" x14ac:dyDescent="0.25">
      <c r="A24" s="127" t="s">
        <v>814</v>
      </c>
      <c r="B24" s="455" t="s">
        <v>817</v>
      </c>
      <c r="C24" s="128" t="s">
        <v>155</v>
      </c>
      <c r="D24" s="539">
        <f>SUM(D25:D25)</f>
        <v>1.5</v>
      </c>
      <c r="E24" s="540">
        <f>SUM(E25:E25)</f>
        <v>0</v>
      </c>
      <c r="F24" s="50"/>
      <c r="G24" s="498">
        <f t="shared" si="0"/>
        <v>1.5</v>
      </c>
    </row>
    <row r="25" spans="1:7" x14ac:dyDescent="0.25">
      <c r="A25" s="127" t="s">
        <v>815</v>
      </c>
      <c r="B25" s="455" t="s">
        <v>816</v>
      </c>
      <c r="C25" s="128" t="s">
        <v>158</v>
      </c>
      <c r="D25" s="537">
        <f>'2a'!D25+'2b'!D25</f>
        <v>1.5</v>
      </c>
      <c r="E25" s="538">
        <f>'2a'!E25+'2b'!E25</f>
        <v>0</v>
      </c>
      <c r="F25" s="50"/>
      <c r="G25" s="498">
        <f t="shared" si="0"/>
        <v>1.5</v>
      </c>
    </row>
    <row r="26" spans="1:7" x14ac:dyDescent="0.25">
      <c r="A26" s="127" t="s">
        <v>818</v>
      </c>
      <c r="B26" s="455" t="s">
        <v>845</v>
      </c>
      <c r="C26" s="128" t="s">
        <v>161</v>
      </c>
      <c r="D26" s="539">
        <f>SUM(D27:D33)</f>
        <v>16764.094939999999</v>
      </c>
      <c r="E26" s="540">
        <f>SUM(E27:E33)</f>
        <v>21.190060000000003</v>
      </c>
      <c r="F26" s="50"/>
      <c r="G26" s="498">
        <f t="shared" si="0"/>
        <v>16785.285</v>
      </c>
    </row>
    <row r="27" spans="1:7" x14ac:dyDescent="0.25">
      <c r="A27" s="127" t="s">
        <v>819</v>
      </c>
      <c r="B27" s="52">
        <v>541.54200000000003</v>
      </c>
      <c r="C27" s="128" t="s">
        <v>163</v>
      </c>
      <c r="D27" s="537">
        <f>'2a'!D27+'2b'!D27</f>
        <v>31.280999999999999</v>
      </c>
      <c r="E27" s="538">
        <f>'2a'!E27+'2b'!E27</f>
        <v>0</v>
      </c>
      <c r="F27" s="50"/>
      <c r="G27" s="498">
        <f t="shared" si="0"/>
        <v>31.280999999999999</v>
      </c>
    </row>
    <row r="28" spans="1:7" x14ac:dyDescent="0.25">
      <c r="A28" s="127" t="s">
        <v>820</v>
      </c>
      <c r="B28" s="52">
        <v>543</v>
      </c>
      <c r="C28" s="128" t="s">
        <v>165</v>
      </c>
      <c r="D28" s="537">
        <f>'2a'!D28+'2b'!D28</f>
        <v>0</v>
      </c>
      <c r="E28" s="538">
        <f>'2a'!E28+'2b'!E28</f>
        <v>0</v>
      </c>
      <c r="F28" s="50"/>
      <c r="G28" s="498">
        <f t="shared" si="0"/>
        <v>0</v>
      </c>
    </row>
    <row r="29" spans="1:7" x14ac:dyDescent="0.25">
      <c r="A29" s="127" t="s">
        <v>821</v>
      </c>
      <c r="B29" s="52">
        <v>544</v>
      </c>
      <c r="C29" s="128" t="s">
        <v>167</v>
      </c>
      <c r="D29" s="537">
        <f>'2a'!D29+'2b'!D29</f>
        <v>0</v>
      </c>
      <c r="E29" s="538">
        <f>'2a'!E29+'2b'!E29</f>
        <v>0</v>
      </c>
      <c r="F29" s="50"/>
      <c r="G29" s="498">
        <f t="shared" si="0"/>
        <v>0</v>
      </c>
    </row>
    <row r="30" spans="1:7" x14ac:dyDescent="0.25">
      <c r="A30" s="127" t="s">
        <v>822</v>
      </c>
      <c r="B30" s="52">
        <v>545</v>
      </c>
      <c r="C30" s="128" t="s">
        <v>170</v>
      </c>
      <c r="D30" s="537">
        <f>'2a'!D30+'2b'!D30</f>
        <v>10.59573</v>
      </c>
      <c r="E30" s="538">
        <f>'2a'!E30+'2b'!E30</f>
        <v>0.43306</v>
      </c>
      <c r="F30" s="50"/>
      <c r="G30" s="498">
        <f t="shared" si="0"/>
        <v>11.028789999999999</v>
      </c>
    </row>
    <row r="31" spans="1:7" x14ac:dyDescent="0.25">
      <c r="A31" s="127" t="s">
        <v>823</v>
      </c>
      <c r="B31" s="52">
        <v>546</v>
      </c>
      <c r="C31" s="128" t="s">
        <v>173</v>
      </c>
      <c r="D31" s="537">
        <f>'2a'!D31+'2b'!D31</f>
        <v>0</v>
      </c>
      <c r="E31" s="538">
        <f>'2a'!E31+'2b'!E31</f>
        <v>0</v>
      </c>
      <c r="F31" s="50"/>
      <c r="G31" s="498">
        <f t="shared" si="0"/>
        <v>0</v>
      </c>
    </row>
    <row r="32" spans="1:7" x14ac:dyDescent="0.25">
      <c r="A32" s="127" t="s">
        <v>824</v>
      </c>
      <c r="B32" s="52">
        <v>548</v>
      </c>
      <c r="C32" s="128" t="s">
        <v>176</v>
      </c>
      <c r="D32" s="537">
        <f>'2a'!D32+'2b'!D32</f>
        <v>0</v>
      </c>
      <c r="E32" s="538">
        <f>'2a'!E32+'2b'!E32</f>
        <v>0</v>
      </c>
      <c r="F32" s="50"/>
      <c r="G32" s="498">
        <f t="shared" si="0"/>
        <v>0</v>
      </c>
    </row>
    <row r="33" spans="1:7" x14ac:dyDescent="0.25">
      <c r="A33" s="127" t="s">
        <v>825</v>
      </c>
      <c r="B33" s="52">
        <v>549</v>
      </c>
      <c r="C33" s="128" t="s">
        <v>178</v>
      </c>
      <c r="D33" s="537">
        <f>'2a'!D33+'2b'!D33</f>
        <v>16722.218209999999</v>
      </c>
      <c r="E33" s="538">
        <f>'2a'!E33+'2b'!E33</f>
        <v>20.757000000000001</v>
      </c>
      <c r="F33" s="50"/>
      <c r="G33" s="498">
        <f t="shared" si="0"/>
        <v>16742.975210000001</v>
      </c>
    </row>
    <row r="34" spans="1:7" ht="12.75" customHeight="1" x14ac:dyDescent="0.25">
      <c r="A34" s="127" t="s">
        <v>826</v>
      </c>
      <c r="B34" s="455" t="s">
        <v>827</v>
      </c>
      <c r="C34" s="128" t="s">
        <v>179</v>
      </c>
      <c r="D34" s="539">
        <f>SUM(D35:D39)</f>
        <v>633.5412</v>
      </c>
      <c r="E34" s="540">
        <f>SUM(E35:E39)</f>
        <v>0</v>
      </c>
      <c r="F34" s="50"/>
      <c r="G34" s="498">
        <f t="shared" si="0"/>
        <v>633.5412</v>
      </c>
    </row>
    <row r="35" spans="1:7" x14ac:dyDescent="0.25">
      <c r="A35" s="127" t="s">
        <v>828</v>
      </c>
      <c r="B35" s="52">
        <v>551</v>
      </c>
      <c r="C35" s="128" t="s">
        <v>181</v>
      </c>
      <c r="D35" s="537">
        <f>'2a'!D35+'2b'!D35</f>
        <v>633.5412</v>
      </c>
      <c r="E35" s="538">
        <f>'2a'!E35+'2b'!E35</f>
        <v>0</v>
      </c>
      <c r="F35" s="50"/>
      <c r="G35" s="498">
        <f t="shared" si="0"/>
        <v>633.5412</v>
      </c>
    </row>
    <row r="36" spans="1:7" ht="12.75" customHeight="1" x14ac:dyDescent="0.25">
      <c r="A36" s="127" t="s">
        <v>829</v>
      </c>
      <c r="B36" s="52">
        <v>552</v>
      </c>
      <c r="C36" s="128" t="s">
        <v>184</v>
      </c>
      <c r="D36" s="537">
        <f>'2a'!D36+'2b'!D36</f>
        <v>0</v>
      </c>
      <c r="E36" s="538">
        <f>'2a'!E36+'2b'!E36</f>
        <v>0</v>
      </c>
      <c r="F36" s="50"/>
      <c r="G36" s="498">
        <f t="shared" si="0"/>
        <v>0</v>
      </c>
    </row>
    <row r="37" spans="1:7" x14ac:dyDescent="0.25">
      <c r="A37" s="127" t="s">
        <v>830</v>
      </c>
      <c r="B37" s="52">
        <v>553</v>
      </c>
      <c r="C37" s="128" t="s">
        <v>187</v>
      </c>
      <c r="D37" s="537">
        <f>'2a'!D37+'2b'!D37</f>
        <v>0</v>
      </c>
      <c r="E37" s="538">
        <f>'2a'!E37+'2b'!E37</f>
        <v>0</v>
      </c>
      <c r="F37" s="50"/>
      <c r="G37" s="498">
        <f t="shared" si="0"/>
        <v>0</v>
      </c>
    </row>
    <row r="38" spans="1:7" x14ac:dyDescent="0.25">
      <c r="A38" s="127" t="s">
        <v>831</v>
      </c>
      <c r="B38" s="52">
        <v>554</v>
      </c>
      <c r="C38" s="128" t="s">
        <v>190</v>
      </c>
      <c r="D38" s="537">
        <f>'2a'!D38+'2b'!D38</f>
        <v>0</v>
      </c>
      <c r="E38" s="538">
        <f>'2a'!E38+'2b'!E38</f>
        <v>0</v>
      </c>
      <c r="F38" s="50"/>
      <c r="G38" s="498">
        <f t="shared" si="0"/>
        <v>0</v>
      </c>
    </row>
    <row r="39" spans="1:7" x14ac:dyDescent="0.25">
      <c r="A39" s="127" t="s">
        <v>834</v>
      </c>
      <c r="B39" s="455" t="s">
        <v>1021</v>
      </c>
      <c r="C39" s="128" t="s">
        <v>193</v>
      </c>
      <c r="D39" s="537">
        <f>'2a'!D39+'2b'!D39</f>
        <v>0</v>
      </c>
      <c r="E39" s="538">
        <f>'2a'!E39+'2b'!E39</f>
        <v>0</v>
      </c>
      <c r="F39" s="50"/>
      <c r="G39" s="498">
        <f t="shared" si="0"/>
        <v>0</v>
      </c>
    </row>
    <row r="40" spans="1:7" x14ac:dyDescent="0.25">
      <c r="A40" s="127" t="s">
        <v>832</v>
      </c>
      <c r="B40" s="455" t="s">
        <v>833</v>
      </c>
      <c r="C40" s="128" t="s">
        <v>196</v>
      </c>
      <c r="D40" s="539">
        <f>SUM(D41:D41)</f>
        <v>0</v>
      </c>
      <c r="E40" s="540">
        <f>SUM(E41:E41)</f>
        <v>0</v>
      </c>
      <c r="F40" s="50"/>
      <c r="G40" s="498">
        <f t="shared" si="0"/>
        <v>0</v>
      </c>
    </row>
    <row r="41" spans="1:7" ht="25.5" x14ac:dyDescent="0.25">
      <c r="A41" s="127" t="s">
        <v>835</v>
      </c>
      <c r="B41" s="52">
        <v>581.58199999999999</v>
      </c>
      <c r="C41" s="128" t="s">
        <v>199</v>
      </c>
      <c r="D41" s="537">
        <f>'2a'!D41+'2b'!D41</f>
        <v>0</v>
      </c>
      <c r="E41" s="538">
        <f>'2a'!E41+'2b'!E41</f>
        <v>0</v>
      </c>
      <c r="F41" s="50"/>
      <c r="G41" s="498">
        <f t="shared" si="0"/>
        <v>0</v>
      </c>
    </row>
    <row r="42" spans="1:7" x14ac:dyDescent="0.25">
      <c r="A42" s="21" t="s">
        <v>442</v>
      </c>
      <c r="B42" s="455" t="s">
        <v>837</v>
      </c>
      <c r="C42" s="128" t="s">
        <v>202</v>
      </c>
      <c r="D42" s="539">
        <f>D43</f>
        <v>59.58972</v>
      </c>
      <c r="E42" s="540">
        <f>E43</f>
        <v>92.677199999999999</v>
      </c>
      <c r="F42" s="50"/>
      <c r="G42" s="498">
        <f t="shared" si="0"/>
        <v>152.26692</v>
      </c>
    </row>
    <row r="43" spans="1:7" x14ac:dyDescent="0.25">
      <c r="A43" s="127" t="s">
        <v>836</v>
      </c>
      <c r="B43" s="52">
        <v>591.59500000000003</v>
      </c>
      <c r="C43" s="128" t="s">
        <v>205</v>
      </c>
      <c r="D43" s="537">
        <f>'2a'!D43+'2b'!D43</f>
        <v>59.58972</v>
      </c>
      <c r="E43" s="538">
        <f>'2a'!E43+'2b'!E43</f>
        <v>92.677199999999999</v>
      </c>
      <c r="F43" s="50"/>
      <c r="G43" s="498">
        <f t="shared" si="0"/>
        <v>152.26692</v>
      </c>
    </row>
    <row r="44" spans="1:7" ht="25.5" x14ac:dyDescent="0.25">
      <c r="A44" s="127" t="s">
        <v>443</v>
      </c>
      <c r="B44" s="129" t="s">
        <v>838</v>
      </c>
      <c r="C44" s="128" t="s">
        <v>208</v>
      </c>
      <c r="D44" s="539">
        <f>SUM(D7,D14,D18,D24,D26,D34,D40,D42)</f>
        <v>67248.713960000008</v>
      </c>
      <c r="E44" s="540">
        <f>SUM(E7,E14,E18,E24,E26,E34,E40,E42)</f>
        <v>481.70340999999996</v>
      </c>
      <c r="F44" s="50"/>
      <c r="G44" s="498">
        <f t="shared" si="0"/>
        <v>67730.41737000001</v>
      </c>
    </row>
    <row r="45" spans="1:7" ht="23.25" customHeight="1" x14ac:dyDescent="0.25">
      <c r="A45" s="127" t="s">
        <v>842</v>
      </c>
      <c r="B45" s="129" t="s">
        <v>841</v>
      </c>
      <c r="C45" s="128" t="s">
        <v>237</v>
      </c>
      <c r="D45" s="539">
        <f>D46</f>
        <v>2046.86616</v>
      </c>
      <c r="E45" s="540">
        <f>E46</f>
        <v>0</v>
      </c>
      <c r="F45" s="50"/>
      <c r="G45" s="498">
        <f t="shared" si="0"/>
        <v>2046.86616</v>
      </c>
    </row>
    <row r="46" spans="1:7" ht="12.75" customHeight="1" x14ac:dyDescent="0.25">
      <c r="A46" s="127" t="s">
        <v>840</v>
      </c>
      <c r="B46" s="266">
        <v>799</v>
      </c>
      <c r="C46" s="128" t="s">
        <v>839</v>
      </c>
      <c r="D46" s="541">
        <f>'2a'!D46+'2b'!D46</f>
        <v>2046.86616</v>
      </c>
      <c r="E46" s="542">
        <f>'2a'!E46+'2b'!E46</f>
        <v>0</v>
      </c>
      <c r="F46" s="50"/>
      <c r="G46" s="498">
        <f t="shared" si="0"/>
        <v>2046.86616</v>
      </c>
    </row>
    <row r="47" spans="1:7" ht="13.5" thickBot="1" x14ac:dyDescent="0.3">
      <c r="A47" s="208" t="s">
        <v>28</v>
      </c>
      <c r="B47" s="209" t="s">
        <v>843</v>
      </c>
      <c r="C47" s="210" t="s">
        <v>844</v>
      </c>
      <c r="D47" s="543">
        <f>D44+D45</f>
        <v>69295.580120000013</v>
      </c>
      <c r="E47" s="544">
        <f>E44+E45</f>
        <v>481.70340999999996</v>
      </c>
      <c r="F47" s="50"/>
      <c r="G47" s="498">
        <f t="shared" si="0"/>
        <v>69777.283530000015</v>
      </c>
    </row>
    <row r="48" spans="1:7" ht="13.5" thickBot="1" x14ac:dyDescent="0.3">
      <c r="A48" s="1174" t="s">
        <v>444</v>
      </c>
      <c r="B48" s="1175"/>
      <c r="C48" s="1175"/>
      <c r="D48" s="1175"/>
      <c r="E48" s="1176"/>
      <c r="F48" s="48"/>
    </row>
    <row r="49" spans="1:7" x14ac:dyDescent="0.25">
      <c r="A49" s="454" t="s">
        <v>846</v>
      </c>
      <c r="B49" s="458" t="s">
        <v>849</v>
      </c>
      <c r="C49" s="457" t="s">
        <v>210</v>
      </c>
      <c r="D49" s="545">
        <f>SUM(D50)</f>
        <v>55278.811889999997</v>
      </c>
      <c r="E49" s="546">
        <f>SUM(E50)</f>
        <v>0</v>
      </c>
      <c r="F49" s="50"/>
      <c r="G49" s="498">
        <f t="shared" si="0"/>
        <v>55278.811889999997</v>
      </c>
    </row>
    <row r="50" spans="1:7" x14ac:dyDescent="0.25">
      <c r="A50" s="127" t="s">
        <v>847</v>
      </c>
      <c r="B50" s="52">
        <v>691</v>
      </c>
      <c r="C50" s="128" t="s">
        <v>212</v>
      </c>
      <c r="D50" s="537">
        <f>'2a'!D50+'2b'!D50</f>
        <v>55278.811889999997</v>
      </c>
      <c r="E50" s="538">
        <f>'2a'!E50+'2b'!E50</f>
        <v>0</v>
      </c>
      <c r="F50" s="50"/>
      <c r="G50" s="498">
        <f t="shared" si="0"/>
        <v>55278.811889999997</v>
      </c>
    </row>
    <row r="51" spans="1:7" x14ac:dyDescent="0.25">
      <c r="A51" s="127" t="s">
        <v>853</v>
      </c>
      <c r="B51" s="455" t="s">
        <v>848</v>
      </c>
      <c r="C51" s="128" t="s">
        <v>214</v>
      </c>
      <c r="D51" s="539">
        <f>SUM(D52:D54)</f>
        <v>0</v>
      </c>
      <c r="E51" s="540">
        <f>SUM(E52:E54)</f>
        <v>0</v>
      </c>
      <c r="F51" s="50"/>
      <c r="G51" s="498">
        <f t="shared" si="0"/>
        <v>0</v>
      </c>
    </row>
    <row r="52" spans="1:7" x14ac:dyDescent="0.25">
      <c r="A52" s="127" t="s">
        <v>850</v>
      </c>
      <c r="B52" s="52">
        <v>681</v>
      </c>
      <c r="C52" s="128" t="s">
        <v>216</v>
      </c>
      <c r="D52" s="541">
        <f>'2a'!D52+'2b'!D52</f>
        <v>0</v>
      </c>
      <c r="E52" s="542">
        <f>'2a'!E52+'2b'!E52</f>
        <v>0</v>
      </c>
      <c r="F52" s="50"/>
      <c r="G52" s="498">
        <f t="shared" si="0"/>
        <v>0</v>
      </c>
    </row>
    <row r="53" spans="1:7" x14ac:dyDescent="0.25">
      <c r="A53" s="127" t="s">
        <v>851</v>
      </c>
      <c r="B53" s="52">
        <v>682</v>
      </c>
      <c r="C53" s="128" t="s">
        <v>219</v>
      </c>
      <c r="D53" s="541">
        <f>'2a'!D53+'2b'!D53</f>
        <v>0</v>
      </c>
      <c r="E53" s="542">
        <f>'2a'!E53+'2b'!E53</f>
        <v>0</v>
      </c>
      <c r="F53" s="50"/>
      <c r="G53" s="498">
        <f t="shared" si="0"/>
        <v>0</v>
      </c>
    </row>
    <row r="54" spans="1:7" x14ac:dyDescent="0.25">
      <c r="A54" s="127" t="s">
        <v>852</v>
      </c>
      <c r="B54" s="52">
        <v>684</v>
      </c>
      <c r="C54" s="128" t="s">
        <v>221</v>
      </c>
      <c r="D54" s="541">
        <f>'2a'!D54+'2b'!D54</f>
        <v>0</v>
      </c>
      <c r="E54" s="542">
        <f>'2a'!E54+'2b'!E54</f>
        <v>0</v>
      </c>
      <c r="F54" s="50"/>
      <c r="G54" s="498">
        <f t="shared" si="0"/>
        <v>0</v>
      </c>
    </row>
    <row r="55" spans="1:7" x14ac:dyDescent="0.25">
      <c r="A55" s="127" t="s">
        <v>854</v>
      </c>
      <c r="B55" s="455" t="s">
        <v>855</v>
      </c>
      <c r="C55" s="128" t="s">
        <v>224</v>
      </c>
      <c r="D55" s="539">
        <f>'2a'!D55+'2b'!D55</f>
        <v>4747.3735200000001</v>
      </c>
      <c r="E55" s="540">
        <f>'2a'!E55+'2b'!E55</f>
        <v>1007.70824</v>
      </c>
      <c r="F55" s="50"/>
      <c r="G55" s="498">
        <f t="shared" si="0"/>
        <v>5755.08176</v>
      </c>
    </row>
    <row r="56" spans="1:7" x14ac:dyDescent="0.25">
      <c r="A56" s="127" t="s">
        <v>856</v>
      </c>
      <c r="B56" s="455" t="s">
        <v>857</v>
      </c>
      <c r="C56" s="128" t="s">
        <v>227</v>
      </c>
      <c r="D56" s="539">
        <f>SUM(D57:D62)</f>
        <v>7523.7299000000003</v>
      </c>
      <c r="E56" s="540">
        <f>SUM(E57:E62)</f>
        <v>0</v>
      </c>
      <c r="F56" s="50"/>
      <c r="G56" s="498">
        <f t="shared" si="0"/>
        <v>7523.7299000000003</v>
      </c>
    </row>
    <row r="57" spans="1:7" x14ac:dyDescent="0.25">
      <c r="A57" s="127" t="s">
        <v>858</v>
      </c>
      <c r="B57" s="52">
        <v>641.64200000000005</v>
      </c>
      <c r="C57" s="128" t="s">
        <v>230</v>
      </c>
      <c r="D57" s="537">
        <f>'2a'!D57+'2b'!D57</f>
        <v>0</v>
      </c>
      <c r="E57" s="538">
        <f>'2a'!E57+'2b'!E57</f>
        <v>0</v>
      </c>
      <c r="F57" s="50"/>
      <c r="G57" s="498">
        <f t="shared" si="0"/>
        <v>0</v>
      </c>
    </row>
    <row r="58" spans="1:7" x14ac:dyDescent="0.25">
      <c r="A58" s="127" t="s">
        <v>859</v>
      </c>
      <c r="B58" s="52">
        <v>643</v>
      </c>
      <c r="C58" s="128" t="s">
        <v>232</v>
      </c>
      <c r="D58" s="537">
        <f>'2a'!D58+'2b'!D58</f>
        <v>0</v>
      </c>
      <c r="E58" s="538">
        <f>'2a'!E58+'2b'!E58</f>
        <v>0</v>
      </c>
      <c r="F58" s="50"/>
      <c r="G58" s="498">
        <f t="shared" si="0"/>
        <v>0</v>
      </c>
    </row>
    <row r="59" spans="1:7" x14ac:dyDescent="0.25">
      <c r="A59" s="127" t="s">
        <v>860</v>
      </c>
      <c r="B59" s="52">
        <v>644</v>
      </c>
      <c r="C59" s="128" t="s">
        <v>235</v>
      </c>
      <c r="D59" s="537">
        <f>'2a'!D59+'2b'!D59</f>
        <v>2586.5220899999999</v>
      </c>
      <c r="E59" s="538">
        <f>'2a'!E59+'2b'!E59</f>
        <v>0</v>
      </c>
      <c r="F59" s="50"/>
      <c r="G59" s="498">
        <f t="shared" si="0"/>
        <v>2586.5220899999999</v>
      </c>
    </row>
    <row r="60" spans="1:7" x14ac:dyDescent="0.25">
      <c r="A60" s="127" t="s">
        <v>861</v>
      </c>
      <c r="B60" s="52">
        <v>645</v>
      </c>
      <c r="C60" s="128" t="s">
        <v>238</v>
      </c>
      <c r="D60" s="537">
        <f>'2a'!D60+'2b'!D60</f>
        <v>0</v>
      </c>
      <c r="E60" s="538">
        <f>'2a'!E60+'2b'!E60</f>
        <v>0</v>
      </c>
      <c r="F60" s="50"/>
      <c r="G60" s="498">
        <f t="shared" si="0"/>
        <v>0</v>
      </c>
    </row>
    <row r="61" spans="1:7" x14ac:dyDescent="0.25">
      <c r="A61" s="127" t="s">
        <v>862</v>
      </c>
      <c r="B61" s="52">
        <v>648</v>
      </c>
      <c r="C61" s="128" t="s">
        <v>241</v>
      </c>
      <c r="D61" s="537">
        <f>'2a'!D61+'2b'!D61</f>
        <v>4470.9941600000002</v>
      </c>
      <c r="E61" s="538">
        <f>'2a'!E61+'2b'!E61</f>
        <v>0</v>
      </c>
      <c r="F61" s="50"/>
      <c r="G61" s="498">
        <f t="shared" si="0"/>
        <v>4470.9941600000002</v>
      </c>
    </row>
    <row r="62" spans="1:7" x14ac:dyDescent="0.25">
      <c r="A62" s="127" t="s">
        <v>863</v>
      </c>
      <c r="B62" s="52">
        <v>649</v>
      </c>
      <c r="C62" s="128" t="s">
        <v>243</v>
      </c>
      <c r="D62" s="537">
        <f>'2a'!D62+'2b'!D62</f>
        <v>466.21364999999997</v>
      </c>
      <c r="E62" s="538">
        <f>'2a'!E62+'2b'!E62</f>
        <v>0</v>
      </c>
      <c r="F62" s="50"/>
      <c r="G62" s="498">
        <f t="shared" si="0"/>
        <v>466.21364999999997</v>
      </c>
    </row>
    <row r="63" spans="1:7" x14ac:dyDescent="0.25">
      <c r="A63" s="127" t="s">
        <v>885</v>
      </c>
      <c r="B63" s="455" t="s">
        <v>864</v>
      </c>
      <c r="C63" s="128" t="s">
        <v>245</v>
      </c>
      <c r="D63" s="539">
        <f>SUM(D64:D68)</f>
        <v>0</v>
      </c>
      <c r="E63" s="540">
        <f>SUM(E64:E68)</f>
        <v>0</v>
      </c>
      <c r="F63" s="50"/>
      <c r="G63" s="498">
        <f t="shared" si="0"/>
        <v>0</v>
      </c>
    </row>
    <row r="64" spans="1:7" x14ac:dyDescent="0.25">
      <c r="A64" s="127" t="s">
        <v>865</v>
      </c>
      <c r="B64" s="52">
        <v>652</v>
      </c>
      <c r="C64" s="128" t="s">
        <v>248</v>
      </c>
      <c r="D64" s="537">
        <f>'2a'!D64+'2b'!D64</f>
        <v>0</v>
      </c>
      <c r="E64" s="538">
        <f>'2a'!E64+'2b'!E64</f>
        <v>0</v>
      </c>
      <c r="F64" s="50"/>
      <c r="G64" s="498">
        <f t="shared" si="0"/>
        <v>0</v>
      </c>
    </row>
    <row r="65" spans="1:7" x14ac:dyDescent="0.25">
      <c r="A65" s="127" t="s">
        <v>866</v>
      </c>
      <c r="B65" s="52">
        <v>653</v>
      </c>
      <c r="C65" s="128" t="s">
        <v>251</v>
      </c>
      <c r="D65" s="537">
        <f>'2a'!D65+'2b'!D65</f>
        <v>0</v>
      </c>
      <c r="E65" s="538">
        <f>'2a'!E65+'2b'!E65</f>
        <v>0</v>
      </c>
      <c r="F65" s="50"/>
      <c r="G65" s="498">
        <f t="shared" si="0"/>
        <v>0</v>
      </c>
    </row>
    <row r="66" spans="1:7" x14ac:dyDescent="0.25">
      <c r="A66" s="127" t="s">
        <v>867</v>
      </c>
      <c r="B66" s="52">
        <v>654</v>
      </c>
      <c r="C66" s="128" t="s">
        <v>253</v>
      </c>
      <c r="D66" s="537">
        <f>'2a'!D66+'2b'!D66</f>
        <v>0</v>
      </c>
      <c r="E66" s="538">
        <f>'2a'!E66+'2b'!E66</f>
        <v>0</v>
      </c>
      <c r="F66" s="50"/>
      <c r="G66" s="498">
        <f t="shared" si="0"/>
        <v>0</v>
      </c>
    </row>
    <row r="67" spans="1:7" x14ac:dyDescent="0.25">
      <c r="A67" s="127" t="s">
        <v>868</v>
      </c>
      <c r="B67" s="52">
        <v>655</v>
      </c>
      <c r="C67" s="128" t="s">
        <v>256</v>
      </c>
      <c r="D67" s="537">
        <f>'2a'!D67+'2b'!D67</f>
        <v>0</v>
      </c>
      <c r="E67" s="538">
        <f>'2a'!E67+'2b'!E67</f>
        <v>0</v>
      </c>
      <c r="F67" s="50"/>
      <c r="G67" s="498">
        <f t="shared" si="0"/>
        <v>0</v>
      </c>
    </row>
    <row r="68" spans="1:7" ht="12.75" customHeight="1" x14ac:dyDescent="0.25">
      <c r="A68" s="127" t="s">
        <v>869</v>
      </c>
      <c r="B68" s="52">
        <v>657</v>
      </c>
      <c r="C68" s="128" t="s">
        <v>259</v>
      </c>
      <c r="D68" s="537">
        <f>'2a'!D68+'2b'!D68</f>
        <v>0</v>
      </c>
      <c r="E68" s="538">
        <f>'2a'!E68+'2b'!E68</f>
        <v>0</v>
      </c>
      <c r="F68" s="50"/>
      <c r="G68" s="498">
        <f t="shared" si="0"/>
        <v>0</v>
      </c>
    </row>
    <row r="69" spans="1:7" ht="25.5" x14ac:dyDescent="0.25">
      <c r="A69" s="21" t="s">
        <v>445</v>
      </c>
      <c r="B69" s="129" t="s">
        <v>870</v>
      </c>
      <c r="C69" s="128" t="s">
        <v>261</v>
      </c>
      <c r="D69" s="539">
        <f>SUM(D49,D51,D55:D56,D63)</f>
        <v>67549.915309999997</v>
      </c>
      <c r="E69" s="540">
        <f>SUM(E49,E51,E55:E56,E63)</f>
        <v>1007.70824</v>
      </c>
      <c r="F69" s="50"/>
      <c r="G69" s="498">
        <f t="shared" si="0"/>
        <v>68557.623550000004</v>
      </c>
    </row>
    <row r="70" spans="1:7" x14ac:dyDescent="0.25">
      <c r="A70" s="127" t="s">
        <v>872</v>
      </c>
      <c r="B70" s="129" t="s">
        <v>877</v>
      </c>
      <c r="C70" s="128" t="s">
        <v>871</v>
      </c>
      <c r="D70" s="539">
        <f>SUM(D71:D72)</f>
        <v>2207.529</v>
      </c>
      <c r="E70" s="540">
        <f>SUM(E71:E72)</f>
        <v>0</v>
      </c>
      <c r="F70" s="50"/>
      <c r="G70" s="498">
        <f t="shared" si="0"/>
        <v>2207.529</v>
      </c>
    </row>
    <row r="71" spans="1:7" x14ac:dyDescent="0.25">
      <c r="A71" s="547" t="s">
        <v>981</v>
      </c>
      <c r="B71" s="204">
        <v>899</v>
      </c>
      <c r="C71" s="128" t="s">
        <v>873</v>
      </c>
      <c r="D71" s="537">
        <f>'2a'!D71+'2b'!D71</f>
        <v>701.91300000000001</v>
      </c>
      <c r="E71" s="538">
        <f>'2a'!E71+'2b'!E71</f>
        <v>0</v>
      </c>
      <c r="F71" s="50"/>
      <c r="G71" s="498">
        <f t="shared" si="0"/>
        <v>701.91300000000001</v>
      </c>
    </row>
    <row r="72" spans="1:7" x14ac:dyDescent="0.25">
      <c r="A72" s="547" t="s">
        <v>982</v>
      </c>
      <c r="B72" s="204">
        <v>692</v>
      </c>
      <c r="C72" s="128" t="s">
        <v>874</v>
      </c>
      <c r="D72" s="537">
        <f>'2a'!D72+'2b'!D72</f>
        <v>1505.616</v>
      </c>
      <c r="E72" s="538">
        <f>'2a'!E72+'2b'!E72</f>
        <v>0</v>
      </c>
      <c r="F72" s="50"/>
      <c r="G72" s="498">
        <f>D72+E72</f>
        <v>1505.616</v>
      </c>
    </row>
    <row r="73" spans="1:7" ht="12.75" customHeight="1" x14ac:dyDescent="0.25">
      <c r="A73" s="205" t="s">
        <v>29</v>
      </c>
      <c r="B73" s="206" t="s">
        <v>875</v>
      </c>
      <c r="C73" s="128" t="s">
        <v>876</v>
      </c>
      <c r="D73" s="548">
        <f>SUM(D69:D70)</f>
        <v>69757.444309999992</v>
      </c>
      <c r="E73" s="549">
        <f>SUM(E69:E70)</f>
        <v>1007.70824</v>
      </c>
      <c r="F73" s="50"/>
      <c r="G73" s="498">
        <f>D73+E73</f>
        <v>70765.152549999999</v>
      </c>
    </row>
    <row r="74" spans="1:7" ht="12.75" customHeight="1" x14ac:dyDescent="0.25">
      <c r="A74" s="53" t="s">
        <v>446</v>
      </c>
      <c r="B74" s="207" t="s">
        <v>881</v>
      </c>
      <c r="C74" s="128" t="s">
        <v>264</v>
      </c>
      <c r="D74" s="548">
        <f>D69-D44+D42</f>
        <v>360.79106999998845</v>
      </c>
      <c r="E74" s="549">
        <f>E69-E44+E42</f>
        <v>618.68203000000005</v>
      </c>
      <c r="F74" s="50"/>
      <c r="G74" s="498">
        <f>D74+E74</f>
        <v>979.47309999998856</v>
      </c>
    </row>
    <row r="75" spans="1:7" ht="12.75" customHeight="1" x14ac:dyDescent="0.25">
      <c r="A75" s="53" t="s">
        <v>447</v>
      </c>
      <c r="B75" s="207" t="s">
        <v>882</v>
      </c>
      <c r="C75" s="128" t="s">
        <v>267</v>
      </c>
      <c r="D75" s="548">
        <f>D69-D44</f>
        <v>301.20134999998845</v>
      </c>
      <c r="E75" s="549">
        <f>E69-E44</f>
        <v>526.00483000000008</v>
      </c>
      <c r="F75" s="50"/>
      <c r="G75" s="499">
        <f>D75+E75</f>
        <v>827.20617999998854</v>
      </c>
    </row>
    <row r="76" spans="1:7" ht="12.75" customHeight="1" thickBot="1" x14ac:dyDescent="0.3">
      <c r="A76" s="94" t="s">
        <v>878</v>
      </c>
      <c r="B76" s="459" t="s">
        <v>879</v>
      </c>
      <c r="C76" s="460" t="s">
        <v>880</v>
      </c>
      <c r="D76" s="543">
        <f>D70-D45</f>
        <v>160.66283999999996</v>
      </c>
      <c r="E76" s="544">
        <f>E70-E45</f>
        <v>0</v>
      </c>
      <c r="F76" s="50"/>
      <c r="G76" s="499">
        <f>D76+E76</f>
        <v>160.66283999999996</v>
      </c>
    </row>
    <row r="77" spans="1:7" ht="12.75" customHeight="1" thickBot="1" x14ac:dyDescent="0.3">
      <c r="A77" s="1169"/>
      <c r="B77" s="1170"/>
      <c r="C77" s="1171"/>
      <c r="D77" s="1172" t="s">
        <v>654</v>
      </c>
      <c r="E77" s="1173"/>
      <c r="F77" s="46"/>
    </row>
    <row r="78" spans="1:7" x14ac:dyDescent="0.25">
      <c r="A78" s="528" t="s">
        <v>938</v>
      </c>
      <c r="B78" s="529" t="s">
        <v>883</v>
      </c>
      <c r="C78" s="530" t="s">
        <v>270</v>
      </c>
      <c r="D78" s="1165">
        <f>+D74+E74</f>
        <v>979.47309999998856</v>
      </c>
      <c r="E78" s="1166"/>
      <c r="F78" s="19"/>
      <c r="G78" s="498"/>
    </row>
    <row r="79" spans="1:7" ht="13.5" thickBot="1" x14ac:dyDescent="0.3">
      <c r="A79" s="525" t="s">
        <v>937</v>
      </c>
      <c r="B79" s="526" t="s">
        <v>884</v>
      </c>
      <c r="C79" s="527" t="s">
        <v>273</v>
      </c>
      <c r="D79" s="1167">
        <f>+D75+E75</f>
        <v>827.20617999998854</v>
      </c>
      <c r="E79" s="1168"/>
      <c r="F79" s="19"/>
      <c r="G79" s="498"/>
    </row>
    <row r="80" spans="1:7" x14ac:dyDescent="0.25">
      <c r="A80" s="528" t="s">
        <v>942</v>
      </c>
      <c r="B80" s="529" t="s">
        <v>943</v>
      </c>
      <c r="C80" s="530" t="s">
        <v>940</v>
      </c>
      <c r="D80" s="1165">
        <f>D76+E76</f>
        <v>160.66283999999996</v>
      </c>
      <c r="E80" s="1166"/>
      <c r="F80" s="19"/>
      <c r="G80" s="498"/>
    </row>
    <row r="81" spans="1:11" ht="13.5" thickBot="1" x14ac:dyDescent="0.3">
      <c r="A81" s="525" t="s">
        <v>936</v>
      </c>
      <c r="B81" s="526" t="s">
        <v>944</v>
      </c>
      <c r="C81" s="527" t="s">
        <v>941</v>
      </c>
      <c r="D81" s="1167">
        <f>D79+D80</f>
        <v>987.8690199999885</v>
      </c>
      <c r="E81" s="1168"/>
      <c r="F81" s="19"/>
      <c r="G81" s="498"/>
      <c r="K81" s="130"/>
    </row>
    <row r="82" spans="1:11" x14ac:dyDescent="0.25">
      <c r="A82" s="523"/>
      <c r="B82" s="488"/>
      <c r="C82" s="488"/>
      <c r="D82" s="524"/>
      <c r="E82" s="524"/>
      <c r="F82" s="19"/>
      <c r="G82" s="498"/>
    </row>
    <row r="83" spans="1:11" x14ac:dyDescent="0.25">
      <c r="A83" s="461"/>
      <c r="B83" s="23"/>
      <c r="C83" s="23"/>
      <c r="D83" s="61"/>
      <c r="E83" s="61"/>
      <c r="F83" s="61"/>
    </row>
    <row r="84" spans="1:11" x14ac:dyDescent="0.25">
      <c r="A84" s="22" t="s">
        <v>596</v>
      </c>
      <c r="B84" s="23"/>
      <c r="C84" s="23"/>
      <c r="D84" s="61"/>
      <c r="E84" s="61"/>
      <c r="F84" s="19"/>
    </row>
    <row r="85" spans="1:11" x14ac:dyDescent="0.25">
      <c r="A85" s="19" t="s">
        <v>613</v>
      </c>
      <c r="B85" s="23"/>
      <c r="C85" s="23"/>
      <c r="D85" s="61"/>
      <c r="E85" s="61"/>
      <c r="F85" s="19"/>
    </row>
    <row r="86" spans="1:11" x14ac:dyDescent="0.25">
      <c r="A86" s="19" t="s">
        <v>616</v>
      </c>
      <c r="B86" s="20"/>
      <c r="C86" s="20"/>
      <c r="D86" s="61"/>
      <c r="E86" s="61"/>
      <c r="F86" s="19"/>
    </row>
    <row r="87" spans="1:11" x14ac:dyDescent="0.25">
      <c r="A87" s="58"/>
      <c r="B87" s="20"/>
      <c r="C87" s="20"/>
      <c r="D87" s="61"/>
      <c r="E87" s="61"/>
      <c r="F87" s="19"/>
    </row>
    <row r="88" spans="1:11" x14ac:dyDescent="0.25">
      <c r="F88" s="19"/>
      <c r="G88" s="498">
        <f>G75+G76</f>
        <v>987.8690199999885</v>
      </c>
    </row>
    <row r="89" spans="1:11" s="495" customFormat="1" x14ac:dyDescent="0.25">
      <c r="A89" s="501" t="s">
        <v>931</v>
      </c>
      <c r="B89" s="502"/>
      <c r="C89" s="502"/>
      <c r="D89" s="498">
        <f>D75+D76</f>
        <v>461.86418999998841</v>
      </c>
      <c r="E89" s="498">
        <f>E75+E76</f>
        <v>526.00483000000008</v>
      </c>
      <c r="G89" s="498">
        <f>D89+E89</f>
        <v>987.8690199999885</v>
      </c>
    </row>
    <row r="90" spans="1:11" s="495" customFormat="1" x14ac:dyDescent="0.25">
      <c r="A90" s="501"/>
      <c r="B90" s="502"/>
      <c r="C90" s="502"/>
      <c r="D90" s="498"/>
      <c r="E90" s="498"/>
      <c r="F90" s="503" t="s">
        <v>978</v>
      </c>
      <c r="G90" s="500">
        <f>G88-G89</f>
        <v>0</v>
      </c>
    </row>
    <row r="91" spans="1:11" x14ac:dyDescent="0.25">
      <c r="F91" s="503" t="s">
        <v>977</v>
      </c>
      <c r="G91" s="500">
        <f>D81-'1'!E99</f>
        <v>-1.1482370609883219E-11</v>
      </c>
    </row>
  </sheetData>
  <mergeCells count="12">
    <mergeCell ref="A48:E48"/>
    <mergeCell ref="A1:E1"/>
    <mergeCell ref="A2:E2"/>
    <mergeCell ref="A3:E3"/>
    <mergeCell ref="A4:E4"/>
    <mergeCell ref="B6:C6"/>
    <mergeCell ref="D80:E80"/>
    <mergeCell ref="D81:E81"/>
    <mergeCell ref="A77:C77"/>
    <mergeCell ref="D77:E77"/>
    <mergeCell ref="D78:E78"/>
    <mergeCell ref="D79:E79"/>
  </mergeCells>
  <pageMargins left="0.70866141732283472" right="0" top="0.39370078740157483" bottom="0.39370078740157483" header="0.51181102362204722" footer="0.51181102362204722"/>
  <pageSetup paperSize="9" scale="80" orientation="portrait" r:id="rId1"/>
  <headerFooter alignWithMargins="0"/>
  <rowBreaks count="1" manualBreakCount="1">
    <brk id="47" max="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26"/>
  <sheetViews>
    <sheetView zoomScaleNormal="100" workbookViewId="0">
      <selection activeCell="E31" sqref="E31"/>
    </sheetView>
  </sheetViews>
  <sheetFormatPr defaultColWidth="9.140625" defaultRowHeight="12.75" x14ac:dyDescent="0.2"/>
  <cols>
    <col min="1" max="1" width="15.5703125" style="27" customWidth="1"/>
    <col min="2" max="2" width="32" style="27" customWidth="1"/>
    <col min="3" max="3" width="17.85546875" style="39" customWidth="1"/>
    <col min="4" max="4" width="11.7109375" style="29" customWidth="1"/>
    <col min="5" max="5" width="9.140625" style="29"/>
    <col min="6" max="6" width="9.28515625" style="29" customWidth="1"/>
    <col min="7" max="16384" width="9.140625" style="27"/>
  </cols>
  <sheetData>
    <row r="1" spans="1:6" ht="18.75" x14ac:dyDescent="0.3">
      <c r="A1" s="453" t="s">
        <v>10</v>
      </c>
    </row>
    <row r="2" spans="1:6" ht="13.5" thickBot="1" x14ac:dyDescent="0.25">
      <c r="C2" s="45" t="s">
        <v>469</v>
      </c>
    </row>
    <row r="3" spans="1:6" ht="13.5" thickBot="1" x14ac:dyDescent="0.25">
      <c r="A3" s="1516" t="s">
        <v>489</v>
      </c>
      <c r="B3" s="1517"/>
      <c r="C3" s="243">
        <v>0</v>
      </c>
      <c r="F3" s="720"/>
    </row>
    <row r="4" spans="1:6" x14ac:dyDescent="0.2">
      <c r="A4" s="1513" t="s">
        <v>491</v>
      </c>
      <c r="B4" s="368" t="s">
        <v>492</v>
      </c>
      <c r="C4" s="244"/>
    </row>
    <row r="5" spans="1:6" x14ac:dyDescent="0.2">
      <c r="A5" s="1514"/>
      <c r="B5" s="145" t="s">
        <v>515</v>
      </c>
      <c r="C5" s="247"/>
    </row>
    <row r="6" spans="1:6" x14ac:dyDescent="0.2">
      <c r="A6" s="1514"/>
      <c r="B6" s="145" t="s">
        <v>493</v>
      </c>
      <c r="C6" s="247"/>
    </row>
    <row r="7" spans="1:6" x14ac:dyDescent="0.2">
      <c r="A7" s="1514"/>
      <c r="B7" s="147" t="s">
        <v>495</v>
      </c>
      <c r="C7" s="840"/>
    </row>
    <row r="8" spans="1:6" ht="13.5" thickBot="1" x14ac:dyDescent="0.25">
      <c r="A8" s="1514"/>
      <c r="B8" s="147" t="s">
        <v>656</v>
      </c>
      <c r="C8" s="840"/>
    </row>
    <row r="9" spans="1:6" ht="13.5" thickBot="1" x14ac:dyDescent="0.25">
      <c r="A9" s="1515"/>
      <c r="B9" s="369" t="s">
        <v>473</v>
      </c>
      <c r="C9" s="83">
        <f>SUM(C4:C8)</f>
        <v>0</v>
      </c>
    </row>
    <row r="10" spans="1:6" x14ac:dyDescent="0.2">
      <c r="A10" s="1528" t="s">
        <v>496</v>
      </c>
      <c r="B10" s="370" t="s">
        <v>1125</v>
      </c>
      <c r="C10" s="841"/>
    </row>
    <row r="11" spans="1:6" x14ac:dyDescent="0.2">
      <c r="A11" s="1514"/>
      <c r="B11" s="145" t="s">
        <v>516</v>
      </c>
      <c r="C11" s="247"/>
    </row>
    <row r="12" spans="1:6" x14ac:dyDescent="0.2">
      <c r="A12" s="1514"/>
      <c r="B12" s="145" t="s">
        <v>498</v>
      </c>
      <c r="C12" s="247"/>
    </row>
    <row r="13" spans="1:6" x14ac:dyDescent="0.2">
      <c r="A13" s="1514"/>
      <c r="B13" s="145" t="s">
        <v>500</v>
      </c>
      <c r="C13" s="247"/>
    </row>
    <row r="14" spans="1:6" ht="13.5" thickBot="1" x14ac:dyDescent="0.25">
      <c r="A14" s="1514"/>
      <c r="B14" s="145" t="s">
        <v>657</v>
      </c>
      <c r="C14" s="247"/>
    </row>
    <row r="15" spans="1:6" ht="13.5" thickBot="1" x14ac:dyDescent="0.25">
      <c r="A15" s="1515"/>
      <c r="B15" s="369" t="s">
        <v>473</v>
      </c>
      <c r="C15" s="83">
        <f>SUM(C10:C14)</f>
        <v>0</v>
      </c>
    </row>
    <row r="16" spans="1:6" ht="13.5" thickBot="1" x14ac:dyDescent="0.25">
      <c r="A16" s="1516" t="s">
        <v>490</v>
      </c>
      <c r="B16" s="1517"/>
      <c r="C16" s="83">
        <f>C3+C9-C15</f>
        <v>0</v>
      </c>
    </row>
    <row r="17" spans="1:3" x14ac:dyDescent="0.2">
      <c r="B17" s="7"/>
    </row>
    <row r="18" spans="1:3" x14ac:dyDescent="0.2">
      <c r="A18" s="7" t="s">
        <v>596</v>
      </c>
    </row>
    <row r="19" spans="1:3" x14ac:dyDescent="0.2">
      <c r="A19" s="7" t="s">
        <v>607</v>
      </c>
    </row>
    <row r="20" spans="1:3" s="29" customFormat="1" x14ac:dyDescent="0.2">
      <c r="C20" s="38"/>
    </row>
    <row r="21" spans="1:3" s="29" customFormat="1" x14ac:dyDescent="0.2">
      <c r="C21" s="38"/>
    </row>
    <row r="22" spans="1:3" s="29" customFormat="1" x14ac:dyDescent="0.2">
      <c r="A22" s="216"/>
      <c r="C22" s="38"/>
    </row>
    <row r="23" spans="1:3" s="29" customFormat="1" x14ac:dyDescent="0.2">
      <c r="A23" s="216"/>
      <c r="C23" s="38"/>
    </row>
    <row r="24" spans="1:3" s="29" customFormat="1" x14ac:dyDescent="0.2">
      <c r="C24" s="38"/>
    </row>
    <row r="25" spans="1:3" s="29" customFormat="1" x14ac:dyDescent="0.2">
      <c r="A25" s="216"/>
      <c r="C25" s="38"/>
    </row>
    <row r="26" spans="1:3" s="29" customFormat="1" x14ac:dyDescent="0.2">
      <c r="A26" s="216"/>
      <c r="C26" s="38"/>
    </row>
  </sheetData>
  <mergeCells count="4">
    <mergeCell ref="A4:A9"/>
    <mergeCell ref="A10:A15"/>
    <mergeCell ref="A3:B3"/>
    <mergeCell ref="A16:B16"/>
  </mergeCells>
  <phoneticPr fontId="41"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W55"/>
  <sheetViews>
    <sheetView zoomScaleNormal="100" workbookViewId="0">
      <selection activeCell="D23" sqref="D23"/>
    </sheetView>
  </sheetViews>
  <sheetFormatPr defaultColWidth="9.140625" defaultRowHeight="12.75" x14ac:dyDescent="0.25"/>
  <cols>
    <col min="1" max="1" width="13.5703125" style="7" customWidth="1"/>
    <col min="2" max="2" width="6.85546875" style="7" customWidth="1"/>
    <col min="3" max="3" width="66.85546875" style="7" customWidth="1"/>
    <col min="4" max="4" width="12.85546875" style="37" customWidth="1"/>
    <col min="5" max="5" width="10.85546875" style="37" customWidth="1"/>
    <col min="6" max="6" width="12.85546875" style="37" customWidth="1"/>
    <col min="7" max="7" width="2.85546875" style="7" customWidth="1"/>
    <col min="8" max="11" width="9.140625" style="7"/>
    <col min="12" max="12" width="5.28515625" style="7" customWidth="1"/>
    <col min="13" max="13" width="10" style="7" bestFit="1" customWidth="1"/>
    <col min="14" max="14" width="48" style="7" bestFit="1" customWidth="1"/>
    <col min="15" max="15" width="13.42578125" style="7" bestFit="1" customWidth="1"/>
    <col min="16" max="16" width="15.5703125" style="7" bestFit="1" customWidth="1"/>
    <col min="17" max="17" width="13.5703125" style="7" customWidth="1"/>
    <col min="18" max="18" width="14.28515625" style="7" customWidth="1"/>
    <col min="19" max="19" width="15.5703125" style="7" customWidth="1"/>
    <col min="20" max="20" width="12.7109375" style="7" bestFit="1" customWidth="1"/>
    <col min="21" max="21" width="13.85546875" style="7" customWidth="1"/>
    <col min="22" max="16384" width="9.140625" style="7"/>
  </cols>
  <sheetData>
    <row r="1" spans="1:23" ht="18.75" x14ac:dyDescent="0.25">
      <c r="A1" s="438" t="s">
        <v>11</v>
      </c>
    </row>
    <row r="2" spans="1:23" ht="13.5" thickBot="1" x14ac:dyDescent="0.3">
      <c r="F2" s="138" t="s">
        <v>469</v>
      </c>
      <c r="Q2" s="9"/>
      <c r="R2" s="9"/>
    </row>
    <row r="3" spans="1:23" s="17" customFormat="1" ht="17.25" customHeight="1" thickBot="1" x14ac:dyDescent="0.3">
      <c r="A3" s="139"/>
      <c r="B3" s="140"/>
      <c r="C3" s="141" t="s">
        <v>481</v>
      </c>
      <c r="D3" s="142" t="s">
        <v>517</v>
      </c>
      <c r="E3" s="142" t="s">
        <v>518</v>
      </c>
      <c r="F3" s="143" t="s">
        <v>474</v>
      </c>
    </row>
    <row r="4" spans="1:23" ht="12.75" customHeight="1" x14ac:dyDescent="0.25">
      <c r="A4" s="1529" t="s">
        <v>489</v>
      </c>
      <c r="B4" s="144" t="s">
        <v>519</v>
      </c>
      <c r="C4" s="144"/>
      <c r="D4" s="843">
        <v>951.87431000000004</v>
      </c>
      <c r="E4" s="844"/>
      <c r="F4" s="84">
        <f t="shared" ref="F4:F17" si="0">SUM(D4:E4)</f>
        <v>951.87431000000004</v>
      </c>
    </row>
    <row r="5" spans="1:23" ht="12.75" customHeight="1" x14ac:dyDescent="0.25">
      <c r="A5" s="1529"/>
      <c r="B5" s="145" t="s">
        <v>520</v>
      </c>
      <c r="C5" s="145"/>
      <c r="D5" s="845"/>
      <c r="E5" s="845"/>
      <c r="F5" s="85">
        <f t="shared" si="0"/>
        <v>0</v>
      </c>
      <c r="G5" s="146"/>
      <c r="H5" s="146"/>
      <c r="I5" s="146"/>
      <c r="J5" s="146"/>
      <c r="K5" s="146"/>
      <c r="L5" s="146"/>
      <c r="M5" s="146"/>
      <c r="N5" s="146"/>
      <c r="O5" s="146"/>
      <c r="P5" s="146"/>
      <c r="Q5" s="146"/>
      <c r="R5" s="146"/>
      <c r="S5" s="146"/>
      <c r="T5" s="146"/>
      <c r="U5" s="146"/>
      <c r="V5" s="146"/>
      <c r="W5" s="146"/>
    </row>
    <row r="6" spans="1:23" ht="12.75" customHeight="1" x14ac:dyDescent="0.25">
      <c r="A6" s="1529"/>
      <c r="B6" s="145" t="s">
        <v>560</v>
      </c>
      <c r="C6" s="145"/>
      <c r="D6" s="846"/>
      <c r="E6" s="845"/>
      <c r="F6" s="86">
        <f t="shared" si="0"/>
        <v>0</v>
      </c>
      <c r="G6" s="146"/>
      <c r="H6" s="146"/>
      <c r="I6" s="146"/>
      <c r="J6" s="146"/>
      <c r="K6" s="146"/>
      <c r="L6" s="146"/>
      <c r="M6" s="146"/>
      <c r="N6" s="146"/>
      <c r="O6" s="146"/>
      <c r="P6" s="146"/>
      <c r="Q6" s="146"/>
      <c r="R6" s="146"/>
      <c r="S6" s="146"/>
      <c r="T6" s="146"/>
      <c r="U6" s="146"/>
      <c r="V6" s="146"/>
      <c r="W6" s="146"/>
    </row>
    <row r="7" spans="1:23" ht="12.75" customHeight="1" thickBot="1" x14ac:dyDescent="0.3">
      <c r="A7" s="1529"/>
      <c r="B7" s="147" t="s">
        <v>561</v>
      </c>
      <c r="C7" s="148"/>
      <c r="D7" s="847">
        <v>16.681999999999999</v>
      </c>
      <c r="E7" s="848"/>
      <c r="F7" s="87">
        <f t="shared" si="0"/>
        <v>16.681999999999999</v>
      </c>
      <c r="G7" s="146"/>
      <c r="H7" s="146"/>
      <c r="I7" s="146"/>
      <c r="J7" s="146"/>
      <c r="K7" s="146"/>
      <c r="L7" s="146"/>
      <c r="M7" s="146"/>
      <c r="N7" s="146"/>
      <c r="O7" s="146"/>
      <c r="P7" s="146"/>
      <c r="Q7" s="146"/>
      <c r="R7" s="146"/>
      <c r="S7" s="146"/>
      <c r="T7" s="146"/>
      <c r="U7" s="146"/>
      <c r="V7" s="146"/>
      <c r="W7" s="146"/>
    </row>
    <row r="8" spans="1:23" ht="13.5" thickBot="1" x14ac:dyDescent="0.3">
      <c r="A8" s="1530"/>
      <c r="B8" s="149" t="s">
        <v>474</v>
      </c>
      <c r="C8" s="149"/>
      <c r="D8" s="150">
        <f>SUM(D4:D7)</f>
        <v>968.55631000000005</v>
      </c>
      <c r="E8" s="150">
        <f>SUM(E4:E7)</f>
        <v>0</v>
      </c>
      <c r="F8" s="88">
        <f>SUM(F4:F7)</f>
        <v>968.55631000000005</v>
      </c>
      <c r="G8" s="146"/>
      <c r="H8" s="146"/>
      <c r="I8" s="146"/>
      <c r="J8" s="146"/>
      <c r="K8" s="146"/>
      <c r="L8" s="146"/>
      <c r="M8" s="146"/>
      <c r="N8" s="146"/>
      <c r="O8" s="146"/>
      <c r="P8" s="146"/>
      <c r="Q8" s="146"/>
      <c r="R8" s="146"/>
      <c r="S8" s="146"/>
      <c r="T8" s="146"/>
      <c r="U8" s="146"/>
      <c r="V8" s="146"/>
      <c r="W8" s="146"/>
    </row>
    <row r="9" spans="1:23" x14ac:dyDescent="0.25">
      <c r="A9" s="1531" t="s">
        <v>521</v>
      </c>
      <c r="B9" s="144" t="s">
        <v>519</v>
      </c>
      <c r="C9" s="151"/>
      <c r="D9" s="849"/>
      <c r="E9" s="850"/>
      <c r="F9" s="89">
        <f>D9</f>
        <v>0</v>
      </c>
    </row>
    <row r="10" spans="1:23" x14ac:dyDescent="0.25">
      <c r="A10" s="1532"/>
      <c r="B10" s="145" t="s">
        <v>520</v>
      </c>
      <c r="C10" s="152"/>
      <c r="D10" s="843"/>
      <c r="E10" s="845"/>
      <c r="F10" s="90">
        <f t="shared" si="0"/>
        <v>0</v>
      </c>
    </row>
    <row r="11" spans="1:23" x14ac:dyDescent="0.25">
      <c r="A11" s="1532"/>
      <c r="B11" s="145" t="s">
        <v>560</v>
      </c>
      <c r="C11" s="152"/>
      <c r="D11" s="843"/>
      <c r="E11" s="845"/>
      <c r="F11" s="90">
        <f t="shared" si="0"/>
        <v>0</v>
      </c>
    </row>
    <row r="12" spans="1:23" ht="13.5" thickBot="1" x14ac:dyDescent="0.3">
      <c r="A12" s="1532"/>
      <c r="B12" s="147" t="s">
        <v>561</v>
      </c>
      <c r="C12" s="152"/>
      <c r="D12" s="845">
        <v>28.0228</v>
      </c>
      <c r="E12" s="845"/>
      <c r="F12" s="91">
        <f t="shared" si="0"/>
        <v>28.0228</v>
      </c>
    </row>
    <row r="13" spans="1:23" ht="13.5" thickBot="1" x14ac:dyDescent="0.3">
      <c r="A13" s="1533"/>
      <c r="B13" s="153" t="s">
        <v>473</v>
      </c>
      <c r="C13" s="153"/>
      <c r="D13" s="92">
        <f>SUM(D9:D12)</f>
        <v>28.0228</v>
      </c>
      <c r="E13" s="92">
        <f>SUM(E9:E12)</f>
        <v>0</v>
      </c>
      <c r="F13" s="93">
        <f>SUM(D13:E13)</f>
        <v>28.0228</v>
      </c>
    </row>
    <row r="14" spans="1:23" x14ac:dyDescent="0.25">
      <c r="A14" s="1531" t="s">
        <v>522</v>
      </c>
      <c r="B14" s="144" t="s">
        <v>519</v>
      </c>
      <c r="C14" s="154"/>
      <c r="D14" s="843">
        <v>951.87431000000004</v>
      </c>
      <c r="E14" s="844"/>
      <c r="F14" s="90">
        <f t="shared" si="0"/>
        <v>951.87431000000004</v>
      </c>
    </row>
    <row r="15" spans="1:23" x14ac:dyDescent="0.25">
      <c r="A15" s="1532"/>
      <c r="B15" s="145" t="s">
        <v>520</v>
      </c>
      <c r="C15" s="152"/>
      <c r="D15" s="843"/>
      <c r="E15" s="845"/>
      <c r="F15" s="90">
        <f t="shared" si="0"/>
        <v>0</v>
      </c>
    </row>
    <row r="16" spans="1:23" x14ac:dyDescent="0.25">
      <c r="A16" s="1532"/>
      <c r="B16" s="145" t="s">
        <v>560</v>
      </c>
      <c r="C16" s="152"/>
      <c r="D16" s="843"/>
      <c r="E16" s="845"/>
      <c r="F16" s="90">
        <f t="shared" si="0"/>
        <v>0</v>
      </c>
    </row>
    <row r="17" spans="1:6" ht="13.5" thickBot="1" x14ac:dyDescent="0.3">
      <c r="A17" s="1532"/>
      <c r="B17" s="147" t="s">
        <v>561</v>
      </c>
      <c r="C17" s="152"/>
      <c r="D17" s="845">
        <v>16.681999999999999</v>
      </c>
      <c r="E17" s="845"/>
      <c r="F17" s="91">
        <f t="shared" si="0"/>
        <v>16.681999999999999</v>
      </c>
    </row>
    <row r="18" spans="1:6" ht="13.5" thickBot="1" x14ac:dyDescent="0.3">
      <c r="A18" s="1533"/>
      <c r="B18" s="149" t="s">
        <v>474</v>
      </c>
      <c r="C18" s="153"/>
      <c r="D18" s="92">
        <f>SUM(D14:D17)</f>
        <v>968.55631000000005</v>
      </c>
      <c r="E18" s="92">
        <f>SUM(E14:E17)</f>
        <v>0</v>
      </c>
      <c r="F18" s="93">
        <f>SUM(D18:E18)</f>
        <v>968.55631000000005</v>
      </c>
    </row>
    <row r="19" spans="1:6" x14ac:dyDescent="0.25">
      <c r="A19" s="1529" t="s">
        <v>490</v>
      </c>
      <c r="B19" s="144" t="s">
        <v>519</v>
      </c>
      <c r="C19" s="144"/>
      <c r="D19" s="584"/>
      <c r="E19" s="584"/>
      <c r="F19" s="84">
        <f>SUM(D19:E19)</f>
        <v>0</v>
      </c>
    </row>
    <row r="20" spans="1:6" x14ac:dyDescent="0.25">
      <c r="A20" s="1529"/>
      <c r="B20" s="145" t="s">
        <v>520</v>
      </c>
      <c r="C20" s="145"/>
      <c r="D20" s="584"/>
      <c r="E20" s="584"/>
      <c r="F20" s="85">
        <f>SUM(D20:E20)</f>
        <v>0</v>
      </c>
    </row>
    <row r="21" spans="1:6" x14ac:dyDescent="0.25">
      <c r="A21" s="1529"/>
      <c r="B21" s="145" t="s">
        <v>560</v>
      </c>
      <c r="C21" s="145"/>
      <c r="D21" s="584"/>
      <c r="E21" s="584"/>
      <c r="F21" s="86">
        <f>SUM(D21:E21)</f>
        <v>0</v>
      </c>
    </row>
    <row r="22" spans="1:6" ht="13.5" thickBot="1" x14ac:dyDescent="0.3">
      <c r="A22" s="1529"/>
      <c r="B22" s="147" t="s">
        <v>561</v>
      </c>
      <c r="C22" s="145"/>
      <c r="D22" s="584">
        <v>28.0228</v>
      </c>
      <c r="E22" s="584"/>
      <c r="F22" s="86">
        <f>SUM(D22:E22)</f>
        <v>28.0228</v>
      </c>
    </row>
    <row r="23" spans="1:6" ht="13.5" thickBot="1" x14ac:dyDescent="0.3">
      <c r="A23" s="1530"/>
      <c r="B23" s="149" t="s">
        <v>474</v>
      </c>
      <c r="C23" s="149"/>
      <c r="D23" s="150">
        <f>SUM(D19:D22)</f>
        <v>28.0228</v>
      </c>
      <c r="E23" s="150">
        <f>SUM(E19:E22)</f>
        <v>0</v>
      </c>
      <c r="F23" s="88">
        <f>SUM(F19:F22)</f>
        <v>28.0228</v>
      </c>
    </row>
    <row r="24" spans="1:6" x14ac:dyDescent="0.25">
      <c r="D24" s="409"/>
      <c r="E24" s="409"/>
      <c r="F24" s="409"/>
    </row>
    <row r="25" spans="1:6" x14ac:dyDescent="0.25">
      <c r="A25" s="155"/>
      <c r="D25" s="410"/>
      <c r="E25" s="409"/>
      <c r="F25" s="409"/>
    </row>
    <row r="26" spans="1:6" x14ac:dyDescent="0.25">
      <c r="B26" s="155"/>
    </row>
    <row r="27" spans="1:6" x14ac:dyDescent="0.2">
      <c r="A27" s="216"/>
    </row>
    <row r="28" spans="1:6" x14ac:dyDescent="0.2">
      <c r="A28" s="216"/>
    </row>
    <row r="29" spans="1:6" x14ac:dyDescent="0.2">
      <c r="A29" s="216"/>
    </row>
    <row r="30" spans="1:6" ht="15" customHeight="1" x14ac:dyDescent="0.25"/>
    <row r="31" spans="1:6" ht="15" customHeight="1" x14ac:dyDescent="0.25"/>
    <row r="32" spans="1:6"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53" spans="13:21" x14ac:dyDescent="0.25">
      <c r="M53" s="9"/>
      <c r="P53" s="9"/>
      <c r="Q53" s="842"/>
      <c r="U53" s="9"/>
    </row>
    <row r="54" spans="13:21" x14ac:dyDescent="0.25">
      <c r="M54" s="9"/>
      <c r="N54" s="9"/>
      <c r="O54" s="9"/>
      <c r="P54" s="9"/>
      <c r="Q54" s="842"/>
      <c r="R54" s="9"/>
      <c r="S54" s="9"/>
      <c r="T54" s="9"/>
      <c r="U54" s="9"/>
    </row>
    <row r="55" spans="13:21" x14ac:dyDescent="0.25">
      <c r="N55" s="9"/>
      <c r="O55" s="9"/>
      <c r="R55" s="9"/>
      <c r="S55" s="9"/>
      <c r="T55" s="9"/>
    </row>
  </sheetData>
  <sheetProtection insertRows="0" deleteRows="0"/>
  <mergeCells count="4">
    <mergeCell ref="A4:A8"/>
    <mergeCell ref="A9:A13"/>
    <mergeCell ref="A14:A18"/>
    <mergeCell ref="A19:A23"/>
  </mergeCells>
  <phoneticPr fontId="41" type="noConversion"/>
  <printOptions horizontalCentered="1"/>
  <pageMargins left="0.2" right="0.2" top="0.98425196850393704" bottom="0.98425196850393704" header="0.51181102362204722" footer="0.51181102362204722"/>
  <pageSetup paperSize="9" orientation="landscape" cellComments="asDisplayed" horizontalDpi="300" verticalDpi="300" r:id="rId1"/>
  <headerFooter alignWithMargins="0"/>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G22"/>
  <sheetViews>
    <sheetView zoomScaleNormal="100" workbookViewId="0">
      <selection activeCell="C6" sqref="C6"/>
    </sheetView>
  </sheetViews>
  <sheetFormatPr defaultColWidth="9.140625" defaultRowHeight="12.75" x14ac:dyDescent="0.2"/>
  <cols>
    <col min="1" max="1" width="12.85546875" style="216" customWidth="1"/>
    <col min="2" max="2" width="58.140625" style="216" customWidth="1"/>
    <col min="3" max="3" width="11.85546875" style="241" customWidth="1"/>
    <col min="4" max="4" width="5.42578125" style="216" customWidth="1"/>
    <col min="5" max="5" width="9.140625" style="216"/>
    <col min="6" max="6" width="4.7109375" style="216" customWidth="1"/>
    <col min="7" max="7" width="13" style="216" customWidth="1"/>
    <col min="8" max="16384" width="9.140625" style="216"/>
  </cols>
  <sheetData>
    <row r="1" spans="1:7" ht="18.75" x14ac:dyDescent="0.3">
      <c r="A1" s="453" t="s">
        <v>12</v>
      </c>
    </row>
    <row r="2" spans="1:7" ht="13.5" thickBot="1" x14ac:dyDescent="0.25">
      <c r="C2" s="242" t="s">
        <v>469</v>
      </c>
    </row>
    <row r="3" spans="1:7" ht="13.5" thickBot="1" x14ac:dyDescent="0.25">
      <c r="A3" s="1516" t="s">
        <v>489</v>
      </c>
      <c r="B3" s="1534"/>
      <c r="C3" s="243">
        <v>525.84186</v>
      </c>
    </row>
    <row r="4" spans="1:7" ht="13.5" thickBot="1" x14ac:dyDescent="0.25">
      <c r="A4" s="249" t="s">
        <v>491</v>
      </c>
      <c r="B4" s="250" t="s">
        <v>523</v>
      </c>
      <c r="C4" s="244">
        <v>281.10825</v>
      </c>
      <c r="D4" s="245"/>
      <c r="E4" s="851"/>
      <c r="G4" s="852"/>
    </row>
    <row r="5" spans="1:7" x14ac:dyDescent="0.2">
      <c r="A5" s="1535" t="s">
        <v>496</v>
      </c>
      <c r="B5" s="250" t="s">
        <v>704</v>
      </c>
      <c r="C5" s="246">
        <v>482.5</v>
      </c>
      <c r="E5" s="853"/>
      <c r="G5" s="852"/>
    </row>
    <row r="6" spans="1:7" x14ac:dyDescent="0.2">
      <c r="A6" s="1536"/>
      <c r="B6" s="251" t="s">
        <v>705</v>
      </c>
      <c r="C6" s="247"/>
      <c r="E6" s="853"/>
      <c r="G6" s="852"/>
    </row>
    <row r="7" spans="1:7" x14ac:dyDescent="0.2">
      <c r="A7" s="1536"/>
      <c r="B7" s="251" t="s">
        <v>706</v>
      </c>
      <c r="C7" s="247"/>
      <c r="E7" s="853"/>
      <c r="G7" s="852"/>
    </row>
    <row r="8" spans="1:7" x14ac:dyDescent="0.2">
      <c r="A8" s="1536"/>
      <c r="B8" s="251" t="s">
        <v>707</v>
      </c>
      <c r="C8" s="247"/>
      <c r="E8" s="853"/>
      <c r="G8" s="852"/>
    </row>
    <row r="9" spans="1:7" x14ac:dyDescent="0.2">
      <c r="A9" s="1536"/>
      <c r="B9" s="251" t="s">
        <v>708</v>
      </c>
      <c r="C9" s="247"/>
    </row>
    <row r="10" spans="1:7" x14ac:dyDescent="0.2">
      <c r="A10" s="1537"/>
      <c r="B10" s="251" t="s">
        <v>709</v>
      </c>
      <c r="C10" s="247"/>
      <c r="D10" s="42"/>
      <c r="E10" s="42"/>
      <c r="F10" s="42"/>
      <c r="G10" s="43"/>
    </row>
    <row r="11" spans="1:7" x14ac:dyDescent="0.2">
      <c r="A11" s="1537"/>
      <c r="B11" s="251" t="s">
        <v>710</v>
      </c>
      <c r="C11" s="247"/>
      <c r="D11" s="43"/>
      <c r="E11" s="42"/>
      <c r="F11" s="42"/>
      <c r="G11" s="43"/>
    </row>
    <row r="12" spans="1:7" x14ac:dyDescent="0.2">
      <c r="A12" s="1537"/>
      <c r="B12" s="251" t="s">
        <v>756</v>
      </c>
      <c r="C12" s="247"/>
      <c r="D12" s="43"/>
      <c r="E12" s="42"/>
      <c r="F12" s="42"/>
      <c r="G12" s="43"/>
    </row>
    <row r="13" spans="1:7" x14ac:dyDescent="0.2">
      <c r="A13" s="1537"/>
      <c r="B13" s="251" t="s">
        <v>757</v>
      </c>
      <c r="C13" s="247"/>
      <c r="D13" s="43"/>
      <c r="E13" s="42"/>
      <c r="F13" s="42"/>
      <c r="G13" s="43"/>
    </row>
    <row r="14" spans="1:7" ht="13.5" thickBot="1" x14ac:dyDescent="0.25">
      <c r="A14" s="1537"/>
      <c r="B14" s="251" t="s">
        <v>711</v>
      </c>
      <c r="C14" s="247"/>
      <c r="D14" s="43"/>
      <c r="E14" s="43"/>
      <c r="F14" s="43"/>
      <c r="G14" s="43"/>
    </row>
    <row r="15" spans="1:7" ht="13.5" thickBot="1" x14ac:dyDescent="0.25">
      <c r="A15" s="1538"/>
      <c r="B15" s="252" t="s">
        <v>473</v>
      </c>
      <c r="C15" s="253">
        <f>SUM(C5:C14)</f>
        <v>482.5</v>
      </c>
      <c r="D15" s="44"/>
      <c r="E15" s="44"/>
      <c r="F15" s="44"/>
      <c r="G15" s="44"/>
    </row>
    <row r="16" spans="1:7" ht="13.5" thickBot="1" x14ac:dyDescent="0.25">
      <c r="A16" s="1516" t="s">
        <v>490</v>
      </c>
      <c r="B16" s="1534"/>
      <c r="C16" s="254">
        <f>C3+C4-C15</f>
        <v>324.45011</v>
      </c>
    </row>
    <row r="18" spans="1:3" x14ac:dyDescent="0.2">
      <c r="A18" s="255"/>
      <c r="B18" s="255"/>
      <c r="C18" s="256"/>
    </row>
    <row r="19" spans="1:3" x14ac:dyDescent="0.2">
      <c r="A19" s="257"/>
      <c r="B19" s="255"/>
      <c r="C19" s="256"/>
    </row>
    <row r="20" spans="1:3" x14ac:dyDescent="0.2">
      <c r="B20" s="255"/>
      <c r="C20" s="256"/>
    </row>
    <row r="21" spans="1:3" x14ac:dyDescent="0.2">
      <c r="B21" s="255"/>
      <c r="C21" s="256"/>
    </row>
    <row r="22" spans="1:3" x14ac:dyDescent="0.2">
      <c r="A22" s="258"/>
      <c r="B22" s="255"/>
      <c r="C22" s="256"/>
    </row>
  </sheetData>
  <sheetProtection insertRows="0" deleteRows="0"/>
  <mergeCells count="3">
    <mergeCell ref="A16:B16"/>
    <mergeCell ref="A3:B3"/>
    <mergeCell ref="A5:A15"/>
  </mergeCells>
  <phoneticPr fontId="41" type="noConversion"/>
  <printOptions horizontalCentered="1"/>
  <pageMargins left="0.25" right="0.25" top="0.75" bottom="0.75" header="0.3" footer="0.3"/>
  <pageSetup paperSize="9" orientation="portrait" horizontalDpi="300" verticalDpi="300" r:id="rId1"/>
  <headerFooter alignWithMargins="0"/>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30"/>
  <sheetViews>
    <sheetView zoomScaleNormal="100" workbookViewId="0">
      <selection activeCell="C12" sqref="C12"/>
    </sheetView>
  </sheetViews>
  <sheetFormatPr defaultColWidth="9.140625" defaultRowHeight="12.75" x14ac:dyDescent="0.2"/>
  <cols>
    <col min="1" max="1" width="12.7109375" style="27" customWidth="1"/>
    <col min="2" max="2" width="44.85546875" style="27" customWidth="1"/>
    <col min="3" max="3" width="11.5703125" style="39" customWidth="1"/>
    <col min="4" max="4" width="3.140625" style="27" customWidth="1"/>
    <col min="5" max="5" width="20" style="27" customWidth="1"/>
    <col min="6" max="6" width="4.42578125" style="27" customWidth="1"/>
    <col min="7" max="7" width="12" style="27" bestFit="1" customWidth="1"/>
    <col min="8" max="16384" width="9.140625" style="27"/>
  </cols>
  <sheetData>
    <row r="1" spans="1:8" ht="18.75" x14ac:dyDescent="0.3">
      <c r="A1" s="453" t="s">
        <v>13</v>
      </c>
    </row>
    <row r="2" spans="1:8" ht="13.5" thickBot="1" x14ac:dyDescent="0.25">
      <c r="C2" s="45" t="s">
        <v>469</v>
      </c>
    </row>
    <row r="3" spans="1:8" ht="13.5" thickBot="1" x14ac:dyDescent="0.25">
      <c r="A3" s="1516" t="s">
        <v>489</v>
      </c>
      <c r="B3" s="1517"/>
      <c r="C3" s="243">
        <v>19687.762149999999</v>
      </c>
      <c r="D3" s="41"/>
      <c r="E3" s="40"/>
      <c r="F3" s="41"/>
    </row>
    <row r="4" spans="1:8" x14ac:dyDescent="0.2">
      <c r="A4" s="1539" t="s">
        <v>491</v>
      </c>
      <c r="B4" s="133" t="s">
        <v>524</v>
      </c>
      <c r="C4" s="244">
        <v>6893.5953499999996</v>
      </c>
      <c r="D4" s="41"/>
      <c r="E4" s="1017"/>
      <c r="F4" s="1018"/>
      <c r="G4" s="1019"/>
      <c r="H4" s="216"/>
    </row>
    <row r="5" spans="1:8" x14ac:dyDescent="0.2">
      <c r="A5" s="1540"/>
      <c r="B5" s="134" t="s">
        <v>492</v>
      </c>
      <c r="C5" s="247">
        <v>744.43637000000001</v>
      </c>
      <c r="D5" s="41"/>
      <c r="E5" s="1017"/>
      <c r="F5" s="1018"/>
      <c r="G5" s="1019"/>
      <c r="H5" s="216"/>
    </row>
    <row r="6" spans="1:8" x14ac:dyDescent="0.2">
      <c r="A6" s="1540"/>
      <c r="B6" s="134" t="s">
        <v>493</v>
      </c>
      <c r="C6" s="247"/>
      <c r="D6" s="40"/>
      <c r="E6" s="1020"/>
      <c r="F6" s="1020"/>
      <c r="G6" s="1020"/>
      <c r="H6" s="216"/>
    </row>
    <row r="7" spans="1:8" x14ac:dyDescent="0.2">
      <c r="A7" s="1540"/>
      <c r="B7" s="134" t="s">
        <v>494</v>
      </c>
      <c r="C7" s="247"/>
      <c r="D7" s="40"/>
      <c r="E7" s="245"/>
      <c r="F7" s="245"/>
      <c r="G7" s="245"/>
      <c r="H7" s="216"/>
    </row>
    <row r="8" spans="1:8" x14ac:dyDescent="0.2">
      <c r="A8" s="1540"/>
      <c r="B8" s="134" t="s">
        <v>515</v>
      </c>
      <c r="C8" s="247"/>
      <c r="D8" s="40"/>
      <c r="E8" s="245"/>
      <c r="F8" s="245"/>
      <c r="G8" s="245"/>
      <c r="H8" s="216"/>
    </row>
    <row r="9" spans="1:8" ht="13.5" thickBot="1" x14ac:dyDescent="0.25">
      <c r="A9" s="1540"/>
      <c r="B9" s="134" t="s">
        <v>656</v>
      </c>
      <c r="C9" s="247"/>
      <c r="D9" s="40"/>
      <c r="E9" s="1017"/>
      <c r="F9" s="1018"/>
      <c r="G9" s="1019"/>
      <c r="H9" s="216"/>
    </row>
    <row r="10" spans="1:8" ht="13.5" thickBot="1" x14ac:dyDescent="0.25">
      <c r="A10" s="1541"/>
      <c r="B10" s="135" t="s">
        <v>473</v>
      </c>
      <c r="C10" s="83">
        <f>SUM(C4:C9)</f>
        <v>7638.03172</v>
      </c>
      <c r="E10" s="216"/>
      <c r="F10" s="853"/>
      <c r="G10" s="216"/>
      <c r="H10" s="216"/>
    </row>
    <row r="11" spans="1:8" x14ac:dyDescent="0.2">
      <c r="A11" s="1407" t="s">
        <v>496</v>
      </c>
      <c r="B11" s="133" t="s">
        <v>525</v>
      </c>
      <c r="C11" s="244">
        <v>954.65035</v>
      </c>
      <c r="D11" s="42"/>
      <c r="E11" s="1021"/>
      <c r="F11" s="1022"/>
      <c r="G11" s="1019"/>
      <c r="H11" s="216"/>
    </row>
    <row r="12" spans="1:8" x14ac:dyDescent="0.2">
      <c r="A12" s="1518"/>
      <c r="B12" s="134" t="s">
        <v>498</v>
      </c>
      <c r="C12" s="59"/>
      <c r="D12" s="43"/>
      <c r="E12" s="1022"/>
      <c r="F12" s="1023"/>
      <c r="G12" s="43"/>
      <c r="H12" s="216"/>
    </row>
    <row r="13" spans="1:8" x14ac:dyDescent="0.2">
      <c r="A13" s="1518"/>
      <c r="B13" s="134" t="s">
        <v>499</v>
      </c>
      <c r="C13" s="59"/>
      <c r="D13" s="43"/>
      <c r="E13" s="40"/>
      <c r="F13" s="41"/>
    </row>
    <row r="14" spans="1:8" x14ac:dyDescent="0.2">
      <c r="A14" s="1518"/>
      <c r="B14" s="134" t="s">
        <v>516</v>
      </c>
      <c r="C14" s="59"/>
      <c r="D14" s="44"/>
      <c r="E14" s="40"/>
      <c r="F14" s="41"/>
    </row>
    <row r="15" spans="1:8" ht="13.5" thickBot="1" x14ac:dyDescent="0.25">
      <c r="A15" s="1518"/>
      <c r="B15" s="136" t="s">
        <v>657</v>
      </c>
      <c r="C15" s="60"/>
      <c r="D15" s="44"/>
      <c r="E15" s="40"/>
      <c r="F15" s="41"/>
    </row>
    <row r="16" spans="1:8" ht="13.5" thickBot="1" x14ac:dyDescent="0.25">
      <c r="A16" s="1519"/>
      <c r="B16" s="135" t="s">
        <v>473</v>
      </c>
      <c r="C16" s="83">
        <f>SUM(C11:C15)</f>
        <v>954.65035</v>
      </c>
      <c r="E16" s="40"/>
      <c r="F16" s="41"/>
    </row>
    <row r="17" spans="1:6" ht="13.5" thickBot="1" x14ac:dyDescent="0.25">
      <c r="A17" s="1516" t="s">
        <v>490</v>
      </c>
      <c r="B17" s="1517"/>
      <c r="C17" s="83">
        <f>C3+C10-C16</f>
        <v>26371.143519999998</v>
      </c>
      <c r="E17" s="40"/>
      <c r="F17" s="41"/>
    </row>
    <row r="18" spans="1:6" x14ac:dyDescent="0.2">
      <c r="E18" s="40"/>
      <c r="F18" s="41"/>
    </row>
    <row r="19" spans="1:6" x14ac:dyDescent="0.2">
      <c r="A19" s="9" t="s">
        <v>786</v>
      </c>
    </row>
    <row r="20" spans="1:6" x14ac:dyDescent="0.2">
      <c r="A20" s="7" t="s">
        <v>607</v>
      </c>
    </row>
    <row r="21" spans="1:6" x14ac:dyDescent="0.2">
      <c r="A21" s="672" t="s">
        <v>1012</v>
      </c>
      <c r="B21" s="255"/>
      <c r="C21" s="38"/>
    </row>
    <row r="22" spans="1:6" ht="25.5" customHeight="1" x14ac:dyDescent="0.25">
      <c r="A22" s="1542" t="s">
        <v>1011</v>
      </c>
      <c r="B22" s="1274"/>
      <c r="C22" s="1274"/>
      <c r="D22" s="1274"/>
    </row>
    <row r="28" spans="1:6" x14ac:dyDescent="0.2">
      <c r="A28" s="216"/>
    </row>
    <row r="29" spans="1:6" x14ac:dyDescent="0.2">
      <c r="A29" s="216"/>
    </row>
    <row r="30" spans="1:6" x14ac:dyDescent="0.2">
      <c r="A30" s="216"/>
    </row>
  </sheetData>
  <sheetProtection insertRows="0" deleteRows="0"/>
  <mergeCells count="5">
    <mergeCell ref="A4:A10"/>
    <mergeCell ref="A11:A16"/>
    <mergeCell ref="A3:B3"/>
    <mergeCell ref="A17:B17"/>
    <mergeCell ref="A22:D22"/>
  </mergeCells>
  <phoneticPr fontId="41" type="noConversion"/>
  <printOptions horizontalCentered="1"/>
  <pageMargins left="0.25" right="0.25" top="0.75" bottom="0.75" header="0.3" footer="0.3"/>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90"/>
  <sheetViews>
    <sheetView zoomScaleNormal="100" workbookViewId="0">
      <pane ySplit="5" topLeftCell="A54" activePane="bottomLeft" state="frozenSplit"/>
      <selection activeCell="P46" activeCellId="1" sqref="E7:N46 P7:Q46"/>
      <selection pane="bottomLeft" activeCell="E44" sqref="E44"/>
    </sheetView>
  </sheetViews>
  <sheetFormatPr defaultColWidth="9.140625" defaultRowHeight="12.75" x14ac:dyDescent="0.25"/>
  <cols>
    <col min="1" max="1" width="60.42578125" style="131" customWidth="1"/>
    <col min="2" max="2" width="13.85546875" style="132" customWidth="1"/>
    <col min="3" max="3" width="9.140625" style="132"/>
    <col min="4" max="4" width="12.5703125" style="130" customWidth="1"/>
    <col min="5" max="5" width="15.140625" style="130" customWidth="1"/>
    <col min="6" max="6" width="8.85546875" style="58" bestFit="1" customWidth="1"/>
    <col min="7" max="7" width="9.140625" style="495"/>
    <col min="8" max="16384" width="9.140625" style="58"/>
  </cols>
  <sheetData>
    <row r="1" spans="1:7" ht="18.75" x14ac:dyDescent="0.25">
      <c r="A1" s="1187" t="s">
        <v>921</v>
      </c>
      <c r="B1" s="1187"/>
      <c r="C1" s="1187"/>
      <c r="D1" s="1187"/>
      <c r="E1" s="1187"/>
      <c r="F1" s="19"/>
    </row>
    <row r="2" spans="1:7" ht="12.75" customHeight="1" thickBot="1" x14ac:dyDescent="0.3">
      <c r="A2" s="1178"/>
      <c r="B2" s="1178"/>
      <c r="C2" s="1178"/>
      <c r="D2" s="1178"/>
      <c r="E2" s="1178"/>
      <c r="F2" s="19"/>
    </row>
    <row r="3" spans="1:7" ht="27.95" customHeight="1" thickBot="1" x14ac:dyDescent="0.3">
      <c r="A3" s="1179" t="s">
        <v>614</v>
      </c>
      <c r="B3" s="1180"/>
      <c r="C3" s="1180"/>
      <c r="D3" s="1180"/>
      <c r="E3" s="1181"/>
      <c r="F3" s="46"/>
    </row>
    <row r="4" spans="1:7" ht="15" customHeight="1" thickBot="1" x14ac:dyDescent="0.3">
      <c r="A4" s="1182" t="s">
        <v>568</v>
      </c>
      <c r="B4" s="1183"/>
      <c r="C4" s="1183"/>
      <c r="D4" s="1183"/>
      <c r="E4" s="1184"/>
      <c r="F4" s="19"/>
    </row>
    <row r="5" spans="1:7" s="126" customFormat="1" ht="40.5" customHeight="1" thickBot="1" x14ac:dyDescent="0.3">
      <c r="A5" s="24" t="s">
        <v>569</v>
      </c>
      <c r="B5" s="25" t="s">
        <v>611</v>
      </c>
      <c r="C5" s="26" t="s">
        <v>615</v>
      </c>
      <c r="D5" s="62" t="s">
        <v>26</v>
      </c>
      <c r="E5" s="63" t="s">
        <v>27</v>
      </c>
      <c r="F5" s="48"/>
      <c r="G5" s="496" t="s">
        <v>927</v>
      </c>
    </row>
    <row r="6" spans="1:7" s="126" customFormat="1" ht="12.75" customHeight="1" x14ac:dyDescent="0.25">
      <c r="A6" s="57" t="s">
        <v>437</v>
      </c>
      <c r="B6" s="1185"/>
      <c r="C6" s="1186"/>
      <c r="D6" s="64" t="s">
        <v>553</v>
      </c>
      <c r="E6" s="65" t="s">
        <v>475</v>
      </c>
      <c r="F6" s="47"/>
      <c r="G6" s="497"/>
    </row>
    <row r="7" spans="1:7" x14ac:dyDescent="0.25">
      <c r="A7" s="454" t="s">
        <v>793</v>
      </c>
      <c r="B7" s="456" t="s">
        <v>803</v>
      </c>
      <c r="C7" s="49" t="s">
        <v>105</v>
      </c>
      <c r="D7" s="535">
        <f>SUM(D8:D13)</f>
        <v>11368.321099999999</v>
      </c>
      <c r="E7" s="536">
        <f>SUM(E8:E13)</f>
        <v>77.22914999999999</v>
      </c>
      <c r="F7" s="50"/>
      <c r="G7" s="498">
        <f>D7+E7</f>
        <v>11445.550249999998</v>
      </c>
    </row>
    <row r="8" spans="1:7" x14ac:dyDescent="0.25">
      <c r="A8" s="127" t="s">
        <v>794</v>
      </c>
      <c r="B8" s="455" t="s">
        <v>795</v>
      </c>
      <c r="C8" s="51" t="s">
        <v>108</v>
      </c>
      <c r="D8" s="213">
        <v>1483.5445999999999</v>
      </c>
      <c r="E8" s="214"/>
      <c r="F8" s="50"/>
      <c r="G8" s="498">
        <f t="shared" ref="G8:G71" si="0">D8+E8</f>
        <v>1483.5445999999999</v>
      </c>
    </row>
    <row r="9" spans="1:7" x14ac:dyDescent="0.25">
      <c r="A9" s="127" t="s">
        <v>796</v>
      </c>
      <c r="B9" s="52">
        <v>504</v>
      </c>
      <c r="C9" s="51" t="s">
        <v>111</v>
      </c>
      <c r="D9" s="213"/>
      <c r="E9" s="214"/>
      <c r="F9" s="50"/>
      <c r="G9" s="498">
        <f t="shared" si="0"/>
        <v>0</v>
      </c>
    </row>
    <row r="10" spans="1:7" x14ac:dyDescent="0.25">
      <c r="A10" s="127" t="s">
        <v>797</v>
      </c>
      <c r="B10" s="52">
        <v>511</v>
      </c>
      <c r="C10" s="51" t="s">
        <v>114</v>
      </c>
      <c r="D10" s="213">
        <v>105.27785</v>
      </c>
      <c r="E10" s="214"/>
      <c r="F10" s="50"/>
      <c r="G10" s="498">
        <f t="shared" si="0"/>
        <v>105.27785</v>
      </c>
    </row>
    <row r="11" spans="1:7" x14ac:dyDescent="0.25">
      <c r="A11" s="127" t="s">
        <v>798</v>
      </c>
      <c r="B11" s="52">
        <v>512</v>
      </c>
      <c r="C11" s="51" t="s">
        <v>117</v>
      </c>
      <c r="D11" s="213">
        <v>1087.0158899999999</v>
      </c>
      <c r="E11" s="214">
        <v>2.4129999999999998</v>
      </c>
      <c r="F11" s="50"/>
      <c r="G11" s="498">
        <f t="shared" si="0"/>
        <v>1089.4288899999999</v>
      </c>
    </row>
    <row r="12" spans="1:7" x14ac:dyDescent="0.25">
      <c r="A12" s="127" t="s">
        <v>799</v>
      </c>
      <c r="B12" s="52">
        <v>513</v>
      </c>
      <c r="C12" s="51" t="s">
        <v>120</v>
      </c>
      <c r="D12" s="213">
        <v>72.732100000000003</v>
      </c>
      <c r="E12" s="214"/>
      <c r="F12" s="50"/>
      <c r="G12" s="498">
        <f t="shared" si="0"/>
        <v>72.732100000000003</v>
      </c>
    </row>
    <row r="13" spans="1:7" x14ac:dyDescent="0.25">
      <c r="A13" s="127" t="s">
        <v>800</v>
      </c>
      <c r="B13" s="52">
        <v>518</v>
      </c>
      <c r="C13" s="51" t="s">
        <v>123</v>
      </c>
      <c r="D13" s="213">
        <v>8619.7506599999997</v>
      </c>
      <c r="E13" s="214">
        <v>74.816149999999993</v>
      </c>
      <c r="F13" s="50"/>
      <c r="G13" s="498">
        <f t="shared" si="0"/>
        <v>8694.5668100000003</v>
      </c>
    </row>
    <row r="14" spans="1:7" x14ac:dyDescent="0.25">
      <c r="A14" s="127" t="s">
        <v>801</v>
      </c>
      <c r="B14" s="456" t="s">
        <v>804</v>
      </c>
      <c r="C14" s="51" t="s">
        <v>126</v>
      </c>
      <c r="D14" s="535">
        <f>SUM(D15:D17)</f>
        <v>0</v>
      </c>
      <c r="E14" s="536">
        <f>SUM(E15:E17)</f>
        <v>0</v>
      </c>
      <c r="F14" s="50"/>
      <c r="G14" s="498">
        <f t="shared" si="0"/>
        <v>0</v>
      </c>
    </row>
    <row r="15" spans="1:7" x14ac:dyDescent="0.25">
      <c r="A15" s="127" t="s">
        <v>802</v>
      </c>
      <c r="B15" s="455" t="s">
        <v>886</v>
      </c>
      <c r="C15" s="51" t="s">
        <v>129</v>
      </c>
      <c r="D15" s="213"/>
      <c r="E15" s="214"/>
      <c r="F15" s="50"/>
      <c r="G15" s="498">
        <f t="shared" si="0"/>
        <v>0</v>
      </c>
    </row>
    <row r="16" spans="1:7" x14ac:dyDescent="0.25">
      <c r="A16" s="127" t="s">
        <v>805</v>
      </c>
      <c r="B16" s="52">
        <v>571.572</v>
      </c>
      <c r="C16" s="51" t="s">
        <v>132</v>
      </c>
      <c r="D16" s="213"/>
      <c r="E16" s="214"/>
      <c r="F16" s="50"/>
      <c r="G16" s="498">
        <f t="shared" si="0"/>
        <v>0</v>
      </c>
    </row>
    <row r="17" spans="1:7" x14ac:dyDescent="0.25">
      <c r="A17" s="127" t="s">
        <v>806</v>
      </c>
      <c r="B17" s="52">
        <v>573.57399999999996</v>
      </c>
      <c r="C17" s="51" t="s">
        <v>135</v>
      </c>
      <c r="D17" s="213"/>
      <c r="E17" s="214"/>
      <c r="F17" s="50"/>
      <c r="G17" s="498">
        <f t="shared" si="0"/>
        <v>0</v>
      </c>
    </row>
    <row r="18" spans="1:7" x14ac:dyDescent="0.25">
      <c r="A18" s="127" t="s">
        <v>807</v>
      </c>
      <c r="B18" s="455" t="s">
        <v>813</v>
      </c>
      <c r="C18" s="128" t="s">
        <v>138</v>
      </c>
      <c r="D18" s="539">
        <f>SUM(D19:D23)</f>
        <v>38421.667000000001</v>
      </c>
      <c r="E18" s="540">
        <f>SUM(E19:E23)</f>
        <v>290.60699999999997</v>
      </c>
      <c r="F18" s="50"/>
      <c r="G18" s="498">
        <f t="shared" si="0"/>
        <v>38712.274000000005</v>
      </c>
    </row>
    <row r="19" spans="1:7" x14ac:dyDescent="0.25">
      <c r="A19" s="127" t="s">
        <v>808</v>
      </c>
      <c r="B19" s="52">
        <v>521</v>
      </c>
      <c r="C19" s="128" t="s">
        <v>141</v>
      </c>
      <c r="D19" s="213">
        <v>28350.233</v>
      </c>
      <c r="E19" s="214">
        <v>215.66499999999999</v>
      </c>
      <c r="F19" s="50"/>
      <c r="G19" s="498">
        <f t="shared" si="0"/>
        <v>28565.898000000001</v>
      </c>
    </row>
    <row r="20" spans="1:7" x14ac:dyDescent="0.25">
      <c r="A20" s="127" t="s">
        <v>809</v>
      </c>
      <c r="B20" s="52">
        <v>524</v>
      </c>
      <c r="C20" s="128" t="s">
        <v>143</v>
      </c>
      <c r="D20" s="213">
        <v>9338.634</v>
      </c>
      <c r="E20" s="214">
        <v>72.891000000000005</v>
      </c>
      <c r="F20" s="50"/>
      <c r="G20" s="498">
        <f t="shared" si="0"/>
        <v>9411.5249999999996</v>
      </c>
    </row>
    <row r="21" spans="1:7" x14ac:dyDescent="0.25">
      <c r="A21" s="127" t="s">
        <v>810</v>
      </c>
      <c r="B21" s="52">
        <v>525</v>
      </c>
      <c r="C21" s="128" t="s">
        <v>146</v>
      </c>
      <c r="D21" s="213"/>
      <c r="E21" s="214"/>
      <c r="F21" s="50"/>
      <c r="G21" s="498">
        <f t="shared" si="0"/>
        <v>0</v>
      </c>
    </row>
    <row r="22" spans="1:7" x14ac:dyDescent="0.25">
      <c r="A22" s="127" t="s">
        <v>811</v>
      </c>
      <c r="B22" s="52">
        <v>527</v>
      </c>
      <c r="C22" s="128" t="s">
        <v>148</v>
      </c>
      <c r="D22" s="213">
        <v>250.3</v>
      </c>
      <c r="E22" s="214">
        <v>2.0510000000000002</v>
      </c>
      <c r="F22" s="50"/>
      <c r="G22" s="498">
        <f t="shared" si="0"/>
        <v>252.351</v>
      </c>
    </row>
    <row r="23" spans="1:7" x14ac:dyDescent="0.25">
      <c r="A23" s="127" t="s">
        <v>812</v>
      </c>
      <c r="B23" s="52">
        <v>528</v>
      </c>
      <c r="C23" s="128" t="s">
        <v>151</v>
      </c>
      <c r="D23" s="213">
        <v>482.5</v>
      </c>
      <c r="E23" s="214"/>
      <c r="F23" s="50"/>
      <c r="G23" s="498">
        <f t="shared" si="0"/>
        <v>482.5</v>
      </c>
    </row>
    <row r="24" spans="1:7" x14ac:dyDescent="0.25">
      <c r="A24" s="127" t="s">
        <v>814</v>
      </c>
      <c r="B24" s="455" t="s">
        <v>817</v>
      </c>
      <c r="C24" s="128" t="s">
        <v>155</v>
      </c>
      <c r="D24" s="539">
        <f>SUM(D25:D25)</f>
        <v>1.5</v>
      </c>
      <c r="E24" s="540">
        <f>SUM(E25:E25)</f>
        <v>0</v>
      </c>
      <c r="F24" s="50"/>
      <c r="G24" s="498">
        <f t="shared" si="0"/>
        <v>1.5</v>
      </c>
    </row>
    <row r="25" spans="1:7" x14ac:dyDescent="0.25">
      <c r="A25" s="127" t="s">
        <v>815</v>
      </c>
      <c r="B25" s="455" t="s">
        <v>816</v>
      </c>
      <c r="C25" s="128" t="s">
        <v>158</v>
      </c>
      <c r="D25" s="213">
        <v>1.5</v>
      </c>
      <c r="E25" s="214"/>
      <c r="F25" s="50"/>
      <c r="G25" s="498">
        <f t="shared" si="0"/>
        <v>1.5</v>
      </c>
    </row>
    <row r="26" spans="1:7" x14ac:dyDescent="0.25">
      <c r="A26" s="127" t="s">
        <v>818</v>
      </c>
      <c r="B26" s="455" t="s">
        <v>845</v>
      </c>
      <c r="C26" s="128" t="s">
        <v>161</v>
      </c>
      <c r="D26" s="539">
        <f>SUM(D27:D33)</f>
        <v>16764.094939999999</v>
      </c>
      <c r="E26" s="540">
        <f>SUM(E27:E33)</f>
        <v>21.190060000000003</v>
      </c>
      <c r="F26" s="50"/>
      <c r="G26" s="498">
        <f t="shared" si="0"/>
        <v>16785.285</v>
      </c>
    </row>
    <row r="27" spans="1:7" x14ac:dyDescent="0.25">
      <c r="A27" s="127" t="s">
        <v>819</v>
      </c>
      <c r="B27" s="52">
        <v>541.54200000000003</v>
      </c>
      <c r="C27" s="128" t="s">
        <v>163</v>
      </c>
      <c r="D27" s="213">
        <v>31.280999999999999</v>
      </c>
      <c r="E27" s="214"/>
      <c r="F27" s="50"/>
      <c r="G27" s="498">
        <f t="shared" si="0"/>
        <v>31.280999999999999</v>
      </c>
    </row>
    <row r="28" spans="1:7" x14ac:dyDescent="0.25">
      <c r="A28" s="127" t="s">
        <v>820</v>
      </c>
      <c r="B28" s="52">
        <v>543</v>
      </c>
      <c r="C28" s="128" t="s">
        <v>165</v>
      </c>
      <c r="D28" s="213"/>
      <c r="E28" s="214"/>
      <c r="F28" s="50"/>
      <c r="G28" s="498">
        <f t="shared" si="0"/>
        <v>0</v>
      </c>
    </row>
    <row r="29" spans="1:7" x14ac:dyDescent="0.25">
      <c r="A29" s="127" t="s">
        <v>821</v>
      </c>
      <c r="B29" s="52">
        <v>544</v>
      </c>
      <c r="C29" s="128" t="s">
        <v>167</v>
      </c>
      <c r="D29" s="213"/>
      <c r="E29" s="214"/>
      <c r="F29" s="50"/>
      <c r="G29" s="498">
        <f t="shared" si="0"/>
        <v>0</v>
      </c>
    </row>
    <row r="30" spans="1:7" x14ac:dyDescent="0.25">
      <c r="A30" s="127" t="s">
        <v>822</v>
      </c>
      <c r="B30" s="52">
        <v>545</v>
      </c>
      <c r="C30" s="128" t="s">
        <v>170</v>
      </c>
      <c r="D30" s="213">
        <v>10.59573</v>
      </c>
      <c r="E30" s="214">
        <v>0.43306</v>
      </c>
      <c r="F30" s="50"/>
      <c r="G30" s="498">
        <f t="shared" si="0"/>
        <v>11.028789999999999</v>
      </c>
    </row>
    <row r="31" spans="1:7" x14ac:dyDescent="0.25">
      <c r="A31" s="127" t="s">
        <v>823</v>
      </c>
      <c r="B31" s="52">
        <v>546</v>
      </c>
      <c r="C31" s="128" t="s">
        <v>173</v>
      </c>
      <c r="D31" s="213"/>
      <c r="E31" s="214"/>
      <c r="F31" s="50"/>
      <c r="G31" s="498">
        <f t="shared" si="0"/>
        <v>0</v>
      </c>
    </row>
    <row r="32" spans="1:7" x14ac:dyDescent="0.25">
      <c r="A32" s="127" t="s">
        <v>824</v>
      </c>
      <c r="B32" s="52">
        <v>548</v>
      </c>
      <c r="C32" s="128" t="s">
        <v>176</v>
      </c>
      <c r="D32" s="213"/>
      <c r="E32" s="214"/>
      <c r="F32" s="50"/>
      <c r="G32" s="498">
        <f t="shared" si="0"/>
        <v>0</v>
      </c>
    </row>
    <row r="33" spans="1:7" x14ac:dyDescent="0.25">
      <c r="A33" s="127" t="s">
        <v>825</v>
      </c>
      <c r="B33" s="52">
        <v>549</v>
      </c>
      <c r="C33" s="128" t="s">
        <v>178</v>
      </c>
      <c r="D33" s="213">
        <v>16722.218209999999</v>
      </c>
      <c r="E33" s="214">
        <v>20.757000000000001</v>
      </c>
      <c r="F33" s="50"/>
      <c r="G33" s="498">
        <f t="shared" si="0"/>
        <v>16742.975210000001</v>
      </c>
    </row>
    <row r="34" spans="1:7" ht="12.75" customHeight="1" x14ac:dyDescent="0.25">
      <c r="A34" s="127" t="s">
        <v>826</v>
      </c>
      <c r="B34" s="455" t="s">
        <v>827</v>
      </c>
      <c r="C34" s="128" t="s">
        <v>179</v>
      </c>
      <c r="D34" s="539">
        <f>SUM(D35:D39)</f>
        <v>633.5412</v>
      </c>
      <c r="E34" s="540">
        <f>SUM(E35:E39)</f>
        <v>0</v>
      </c>
      <c r="F34" s="50"/>
      <c r="G34" s="498">
        <f t="shared" si="0"/>
        <v>633.5412</v>
      </c>
    </row>
    <row r="35" spans="1:7" x14ac:dyDescent="0.25">
      <c r="A35" s="127" t="s">
        <v>828</v>
      </c>
      <c r="B35" s="52">
        <v>551</v>
      </c>
      <c r="C35" s="128" t="s">
        <v>181</v>
      </c>
      <c r="D35" s="213">
        <v>633.5412</v>
      </c>
      <c r="E35" s="214"/>
      <c r="F35" s="50"/>
      <c r="G35" s="498">
        <f t="shared" si="0"/>
        <v>633.5412</v>
      </c>
    </row>
    <row r="36" spans="1:7" ht="12.75" customHeight="1" x14ac:dyDescent="0.25">
      <c r="A36" s="127" t="s">
        <v>829</v>
      </c>
      <c r="B36" s="52">
        <v>552</v>
      </c>
      <c r="C36" s="128" t="s">
        <v>184</v>
      </c>
      <c r="D36" s="213"/>
      <c r="E36" s="214"/>
      <c r="F36" s="50"/>
      <c r="G36" s="498">
        <f t="shared" si="0"/>
        <v>0</v>
      </c>
    </row>
    <row r="37" spans="1:7" x14ac:dyDescent="0.25">
      <c r="A37" s="127" t="s">
        <v>830</v>
      </c>
      <c r="B37" s="52">
        <v>553</v>
      </c>
      <c r="C37" s="128" t="s">
        <v>187</v>
      </c>
      <c r="D37" s="213"/>
      <c r="E37" s="214"/>
      <c r="F37" s="50"/>
      <c r="G37" s="498">
        <f t="shared" si="0"/>
        <v>0</v>
      </c>
    </row>
    <row r="38" spans="1:7" x14ac:dyDescent="0.25">
      <c r="A38" s="127" t="s">
        <v>831</v>
      </c>
      <c r="B38" s="52">
        <v>554</v>
      </c>
      <c r="C38" s="128" t="s">
        <v>190</v>
      </c>
      <c r="D38" s="213"/>
      <c r="E38" s="214"/>
      <c r="F38" s="50"/>
      <c r="G38" s="498">
        <f t="shared" si="0"/>
        <v>0</v>
      </c>
    </row>
    <row r="39" spans="1:7" x14ac:dyDescent="0.25">
      <c r="A39" s="127" t="s">
        <v>834</v>
      </c>
      <c r="B39" s="52">
        <v>556.55899999999997</v>
      </c>
      <c r="C39" s="128" t="s">
        <v>193</v>
      </c>
      <c r="D39" s="213"/>
      <c r="E39" s="214"/>
      <c r="F39" s="50"/>
      <c r="G39" s="498">
        <f t="shared" si="0"/>
        <v>0</v>
      </c>
    </row>
    <row r="40" spans="1:7" x14ac:dyDescent="0.25">
      <c r="A40" s="127" t="s">
        <v>832</v>
      </c>
      <c r="B40" s="455" t="s">
        <v>833</v>
      </c>
      <c r="C40" s="128" t="s">
        <v>196</v>
      </c>
      <c r="D40" s="539">
        <f>SUM(D41:D41)</f>
        <v>0</v>
      </c>
      <c r="E40" s="540">
        <f>SUM(E41:E41)</f>
        <v>0</v>
      </c>
      <c r="F40" s="50"/>
      <c r="G40" s="498">
        <f t="shared" si="0"/>
        <v>0</v>
      </c>
    </row>
    <row r="41" spans="1:7" ht="25.5" x14ac:dyDescent="0.25">
      <c r="A41" s="127" t="s">
        <v>835</v>
      </c>
      <c r="B41" s="52">
        <v>581.58199999999999</v>
      </c>
      <c r="C41" s="128" t="s">
        <v>199</v>
      </c>
      <c r="D41" s="213"/>
      <c r="E41" s="214"/>
      <c r="F41" s="50"/>
      <c r="G41" s="498">
        <f t="shared" si="0"/>
        <v>0</v>
      </c>
    </row>
    <row r="42" spans="1:7" x14ac:dyDescent="0.25">
      <c r="A42" s="21" t="s">
        <v>442</v>
      </c>
      <c r="B42" s="455" t="s">
        <v>837</v>
      </c>
      <c r="C42" s="128" t="s">
        <v>202</v>
      </c>
      <c r="D42" s="539">
        <f>D43</f>
        <v>59.58972</v>
      </c>
      <c r="E42" s="540">
        <f>E43</f>
        <v>92.677199999999999</v>
      </c>
      <c r="F42" s="50"/>
      <c r="G42" s="498">
        <f t="shared" si="0"/>
        <v>152.26692</v>
      </c>
    </row>
    <row r="43" spans="1:7" x14ac:dyDescent="0.25">
      <c r="A43" s="127" t="s">
        <v>836</v>
      </c>
      <c r="B43" s="52">
        <v>591.59500000000003</v>
      </c>
      <c r="C43" s="128" t="s">
        <v>205</v>
      </c>
      <c r="D43" s="213">
        <v>59.58972</v>
      </c>
      <c r="E43" s="214">
        <v>92.677199999999999</v>
      </c>
      <c r="F43" s="50"/>
      <c r="G43" s="498">
        <f t="shared" si="0"/>
        <v>152.26692</v>
      </c>
    </row>
    <row r="44" spans="1:7" ht="25.5" x14ac:dyDescent="0.25">
      <c r="A44" s="127" t="s">
        <v>443</v>
      </c>
      <c r="B44" s="129" t="s">
        <v>838</v>
      </c>
      <c r="C44" s="128" t="s">
        <v>208</v>
      </c>
      <c r="D44" s="539">
        <f>SUM(D7,D14,D18,D24,D26,D34,D40,D42)</f>
        <v>67248.713960000008</v>
      </c>
      <c r="E44" s="540">
        <f>SUM(E7,E14,E18,E24,E26,E34,E40,E42)</f>
        <v>481.70340999999996</v>
      </c>
      <c r="F44" s="50"/>
      <c r="G44" s="498">
        <f t="shared" si="0"/>
        <v>67730.41737000001</v>
      </c>
    </row>
    <row r="45" spans="1:7" ht="23.25" customHeight="1" x14ac:dyDescent="0.25">
      <c r="A45" s="127" t="s">
        <v>842</v>
      </c>
      <c r="B45" s="129" t="s">
        <v>841</v>
      </c>
      <c r="C45" s="128" t="s">
        <v>237</v>
      </c>
      <c r="D45" s="539">
        <f>D46</f>
        <v>2046.86616</v>
      </c>
      <c r="E45" s="540">
        <f>E46</f>
        <v>0</v>
      </c>
      <c r="F45" s="50"/>
      <c r="G45" s="498">
        <f t="shared" si="0"/>
        <v>2046.86616</v>
      </c>
    </row>
    <row r="46" spans="1:7" ht="12.75" customHeight="1" x14ac:dyDescent="0.25">
      <c r="A46" s="127" t="s">
        <v>840</v>
      </c>
      <c r="B46" s="266">
        <v>799</v>
      </c>
      <c r="C46" s="128" t="s">
        <v>839</v>
      </c>
      <c r="D46" s="213">
        <v>2046.86616</v>
      </c>
      <c r="E46" s="214"/>
      <c r="F46" s="50"/>
      <c r="G46" s="498">
        <f t="shared" si="0"/>
        <v>2046.86616</v>
      </c>
    </row>
    <row r="47" spans="1:7" ht="13.5" thickBot="1" x14ac:dyDescent="0.3">
      <c r="A47" s="208" t="s">
        <v>28</v>
      </c>
      <c r="B47" s="209" t="s">
        <v>843</v>
      </c>
      <c r="C47" s="210" t="s">
        <v>844</v>
      </c>
      <c r="D47" s="543">
        <f>D44+D45</f>
        <v>69295.580120000013</v>
      </c>
      <c r="E47" s="544">
        <f>E44+E45</f>
        <v>481.70340999999996</v>
      </c>
      <c r="F47" s="50"/>
      <c r="G47" s="498">
        <f t="shared" si="0"/>
        <v>69777.283530000015</v>
      </c>
    </row>
    <row r="48" spans="1:7" ht="13.5" thickBot="1" x14ac:dyDescent="0.3">
      <c r="A48" s="1174" t="s">
        <v>444</v>
      </c>
      <c r="B48" s="1175"/>
      <c r="C48" s="1175"/>
      <c r="D48" s="1175"/>
      <c r="E48" s="1176"/>
      <c r="F48" s="48"/>
    </row>
    <row r="49" spans="1:7" x14ac:dyDescent="0.25">
      <c r="A49" s="454" t="s">
        <v>846</v>
      </c>
      <c r="B49" s="458" t="s">
        <v>849</v>
      </c>
      <c r="C49" s="457" t="s">
        <v>210</v>
      </c>
      <c r="D49" s="545">
        <f>SUM(D50)</f>
        <v>55278.811889999997</v>
      </c>
      <c r="E49" s="546">
        <f>SUM(E50)</f>
        <v>0</v>
      </c>
      <c r="F49" s="50"/>
      <c r="G49" s="498">
        <f t="shared" si="0"/>
        <v>55278.811889999997</v>
      </c>
    </row>
    <row r="50" spans="1:7" x14ac:dyDescent="0.25">
      <c r="A50" s="127" t="s">
        <v>847</v>
      </c>
      <c r="B50" s="52">
        <v>691</v>
      </c>
      <c r="C50" s="128" t="s">
        <v>212</v>
      </c>
      <c r="D50" s="213">
        <v>55278.811889999997</v>
      </c>
      <c r="E50" s="214"/>
      <c r="F50" s="50"/>
      <c r="G50" s="498">
        <f t="shared" si="0"/>
        <v>55278.811889999997</v>
      </c>
    </row>
    <row r="51" spans="1:7" x14ac:dyDescent="0.25">
      <c r="A51" s="127" t="s">
        <v>853</v>
      </c>
      <c r="B51" s="455" t="s">
        <v>848</v>
      </c>
      <c r="C51" s="128" t="s">
        <v>214</v>
      </c>
      <c r="D51" s="539">
        <f>SUM(D52:D54)</f>
        <v>0</v>
      </c>
      <c r="E51" s="540">
        <f>SUM(E52:E54)</f>
        <v>0</v>
      </c>
      <c r="F51" s="50"/>
      <c r="G51" s="498">
        <f t="shared" si="0"/>
        <v>0</v>
      </c>
    </row>
    <row r="52" spans="1:7" x14ac:dyDescent="0.25">
      <c r="A52" s="127" t="s">
        <v>850</v>
      </c>
      <c r="B52" s="52">
        <v>681</v>
      </c>
      <c r="C52" s="128" t="s">
        <v>216</v>
      </c>
      <c r="D52" s="213"/>
      <c r="E52" s="214"/>
      <c r="F52" s="50"/>
      <c r="G52" s="498">
        <f t="shared" si="0"/>
        <v>0</v>
      </c>
    </row>
    <row r="53" spans="1:7" x14ac:dyDescent="0.25">
      <c r="A53" s="127" t="s">
        <v>851</v>
      </c>
      <c r="B53" s="52">
        <v>682</v>
      </c>
      <c r="C53" s="128" t="s">
        <v>219</v>
      </c>
      <c r="D53" s="213"/>
      <c r="E53" s="214"/>
      <c r="F53" s="50"/>
      <c r="G53" s="498">
        <f t="shared" si="0"/>
        <v>0</v>
      </c>
    </row>
    <row r="54" spans="1:7" x14ac:dyDescent="0.25">
      <c r="A54" s="127" t="s">
        <v>852</v>
      </c>
      <c r="B54" s="52">
        <v>684</v>
      </c>
      <c r="C54" s="128" t="s">
        <v>221</v>
      </c>
      <c r="D54" s="213"/>
      <c r="E54" s="214"/>
      <c r="F54" s="50"/>
      <c r="G54" s="498">
        <f t="shared" si="0"/>
        <v>0</v>
      </c>
    </row>
    <row r="55" spans="1:7" x14ac:dyDescent="0.25">
      <c r="A55" s="127" t="s">
        <v>854</v>
      </c>
      <c r="B55" s="455" t="s">
        <v>855</v>
      </c>
      <c r="C55" s="128" t="s">
        <v>224</v>
      </c>
      <c r="D55" s="550">
        <v>4747.3735200000001</v>
      </c>
      <c r="E55" s="551">
        <v>1007.70824</v>
      </c>
      <c r="F55" s="50"/>
      <c r="G55" s="498">
        <f t="shared" si="0"/>
        <v>5755.08176</v>
      </c>
    </row>
    <row r="56" spans="1:7" x14ac:dyDescent="0.25">
      <c r="A56" s="127" t="s">
        <v>856</v>
      </c>
      <c r="B56" s="455" t="s">
        <v>857</v>
      </c>
      <c r="C56" s="128" t="s">
        <v>227</v>
      </c>
      <c r="D56" s="539">
        <f>SUM(D57:D62)</f>
        <v>7523.7299000000003</v>
      </c>
      <c r="E56" s="540">
        <f>SUM(E57:E62)</f>
        <v>0</v>
      </c>
      <c r="F56" s="50"/>
      <c r="G56" s="498">
        <f t="shared" si="0"/>
        <v>7523.7299000000003</v>
      </c>
    </row>
    <row r="57" spans="1:7" x14ac:dyDescent="0.25">
      <c r="A57" s="127" t="s">
        <v>858</v>
      </c>
      <c r="B57" s="52">
        <v>641.64200000000005</v>
      </c>
      <c r="C57" s="128" t="s">
        <v>230</v>
      </c>
      <c r="D57" s="213"/>
      <c r="E57" s="214"/>
      <c r="F57" s="50"/>
      <c r="G57" s="498">
        <f t="shared" si="0"/>
        <v>0</v>
      </c>
    </row>
    <row r="58" spans="1:7" x14ac:dyDescent="0.25">
      <c r="A58" s="127" t="s">
        <v>859</v>
      </c>
      <c r="B58" s="52">
        <v>643</v>
      </c>
      <c r="C58" s="128" t="s">
        <v>232</v>
      </c>
      <c r="D58" s="213"/>
      <c r="E58" s="214"/>
      <c r="F58" s="50"/>
      <c r="G58" s="498">
        <f t="shared" si="0"/>
        <v>0</v>
      </c>
    </row>
    <row r="59" spans="1:7" x14ac:dyDescent="0.25">
      <c r="A59" s="127" t="s">
        <v>860</v>
      </c>
      <c r="B59" s="52">
        <v>644</v>
      </c>
      <c r="C59" s="128" t="s">
        <v>235</v>
      </c>
      <c r="D59" s="213">
        <v>2586.5220899999999</v>
      </c>
      <c r="E59" s="214"/>
      <c r="F59" s="50"/>
      <c r="G59" s="498">
        <f t="shared" si="0"/>
        <v>2586.5220899999999</v>
      </c>
    </row>
    <row r="60" spans="1:7" x14ac:dyDescent="0.25">
      <c r="A60" s="127" t="s">
        <v>861</v>
      </c>
      <c r="B60" s="52">
        <v>645</v>
      </c>
      <c r="C60" s="128" t="s">
        <v>238</v>
      </c>
      <c r="D60" s="213"/>
      <c r="E60" s="214"/>
      <c r="F60" s="50"/>
      <c r="G60" s="498">
        <f t="shared" si="0"/>
        <v>0</v>
      </c>
    </row>
    <row r="61" spans="1:7" x14ac:dyDescent="0.25">
      <c r="A61" s="127" t="s">
        <v>862</v>
      </c>
      <c r="B61" s="52">
        <v>648</v>
      </c>
      <c r="C61" s="128" t="s">
        <v>241</v>
      </c>
      <c r="D61" s="213">
        <v>4470.9941600000002</v>
      </c>
      <c r="E61" s="214"/>
      <c r="F61" s="50"/>
      <c r="G61" s="498">
        <f t="shared" si="0"/>
        <v>4470.9941600000002</v>
      </c>
    </row>
    <row r="62" spans="1:7" x14ac:dyDescent="0.25">
      <c r="A62" s="127" t="s">
        <v>863</v>
      </c>
      <c r="B62" s="52">
        <v>649</v>
      </c>
      <c r="C62" s="128" t="s">
        <v>243</v>
      </c>
      <c r="D62" s="213">
        <v>466.21364999999997</v>
      </c>
      <c r="E62" s="214"/>
      <c r="F62" s="50"/>
      <c r="G62" s="498">
        <f t="shared" si="0"/>
        <v>466.21364999999997</v>
      </c>
    </row>
    <row r="63" spans="1:7" x14ac:dyDescent="0.25">
      <c r="A63" s="127" t="s">
        <v>885</v>
      </c>
      <c r="B63" s="455" t="s">
        <v>864</v>
      </c>
      <c r="C63" s="128" t="s">
        <v>245</v>
      </c>
      <c r="D63" s="539">
        <f>SUM(D64:D68)</f>
        <v>0</v>
      </c>
      <c r="E63" s="540">
        <f>SUM(E64:E68)</f>
        <v>0</v>
      </c>
      <c r="F63" s="50"/>
      <c r="G63" s="498">
        <f t="shared" si="0"/>
        <v>0</v>
      </c>
    </row>
    <row r="64" spans="1:7" x14ac:dyDescent="0.25">
      <c r="A64" s="127" t="s">
        <v>865</v>
      </c>
      <c r="B64" s="52">
        <v>652</v>
      </c>
      <c r="C64" s="128" t="s">
        <v>248</v>
      </c>
      <c r="D64" s="213"/>
      <c r="E64" s="214"/>
      <c r="F64" s="50"/>
      <c r="G64" s="498">
        <f t="shared" si="0"/>
        <v>0</v>
      </c>
    </row>
    <row r="65" spans="1:7" x14ac:dyDescent="0.25">
      <c r="A65" s="127" t="s">
        <v>866</v>
      </c>
      <c r="B65" s="52">
        <v>653</v>
      </c>
      <c r="C65" s="128" t="s">
        <v>251</v>
      </c>
      <c r="D65" s="213"/>
      <c r="E65" s="214"/>
      <c r="F65" s="50"/>
      <c r="G65" s="498">
        <f t="shared" si="0"/>
        <v>0</v>
      </c>
    </row>
    <row r="66" spans="1:7" x14ac:dyDescent="0.25">
      <c r="A66" s="127" t="s">
        <v>867</v>
      </c>
      <c r="B66" s="52">
        <v>654</v>
      </c>
      <c r="C66" s="128" t="s">
        <v>253</v>
      </c>
      <c r="D66" s="213"/>
      <c r="E66" s="214"/>
      <c r="F66" s="50"/>
      <c r="G66" s="498">
        <f t="shared" si="0"/>
        <v>0</v>
      </c>
    </row>
    <row r="67" spans="1:7" x14ac:dyDescent="0.25">
      <c r="A67" s="127" t="s">
        <v>868</v>
      </c>
      <c r="B67" s="52">
        <v>655</v>
      </c>
      <c r="C67" s="128" t="s">
        <v>256</v>
      </c>
      <c r="D67" s="213"/>
      <c r="E67" s="214"/>
      <c r="F67" s="50"/>
      <c r="G67" s="498">
        <f t="shared" si="0"/>
        <v>0</v>
      </c>
    </row>
    <row r="68" spans="1:7" ht="12.75" customHeight="1" x14ac:dyDescent="0.25">
      <c r="A68" s="127" t="s">
        <v>869</v>
      </c>
      <c r="B68" s="52">
        <v>657</v>
      </c>
      <c r="C68" s="128" t="s">
        <v>259</v>
      </c>
      <c r="D68" s="213"/>
      <c r="E68" s="214"/>
      <c r="F68" s="50"/>
      <c r="G68" s="498">
        <f t="shared" si="0"/>
        <v>0</v>
      </c>
    </row>
    <row r="69" spans="1:7" ht="25.5" x14ac:dyDescent="0.25">
      <c r="A69" s="21" t="s">
        <v>445</v>
      </c>
      <c r="B69" s="129" t="s">
        <v>870</v>
      </c>
      <c r="C69" s="128" t="s">
        <v>261</v>
      </c>
      <c r="D69" s="539">
        <f>SUM(D49,D51,D55:D56,D63)</f>
        <v>67549.915309999997</v>
      </c>
      <c r="E69" s="540">
        <f>SUM(E49,E51,E55:E56,E63)</f>
        <v>1007.70824</v>
      </c>
      <c r="F69" s="50"/>
      <c r="G69" s="498">
        <f t="shared" si="0"/>
        <v>68557.623550000004</v>
      </c>
    </row>
    <row r="70" spans="1:7" x14ac:dyDescent="0.25">
      <c r="A70" s="127" t="s">
        <v>872</v>
      </c>
      <c r="B70" s="129" t="s">
        <v>877</v>
      </c>
      <c r="C70" s="128" t="s">
        <v>871</v>
      </c>
      <c r="D70" s="539">
        <f>SUM(D71:D72)</f>
        <v>2207.529</v>
      </c>
      <c r="E70" s="540">
        <f>SUM(E71:E72)</f>
        <v>0</v>
      </c>
      <c r="F70" s="50"/>
      <c r="G70" s="498">
        <f t="shared" si="0"/>
        <v>2207.529</v>
      </c>
    </row>
    <row r="71" spans="1:7" x14ac:dyDescent="0.25">
      <c r="A71" s="547" t="s">
        <v>981</v>
      </c>
      <c r="B71" s="204">
        <v>899</v>
      </c>
      <c r="C71" s="128" t="s">
        <v>873</v>
      </c>
      <c r="D71" s="213">
        <v>701.91300000000001</v>
      </c>
      <c r="E71" s="214"/>
      <c r="F71" s="50"/>
      <c r="G71" s="498">
        <f t="shared" si="0"/>
        <v>701.91300000000001</v>
      </c>
    </row>
    <row r="72" spans="1:7" x14ac:dyDescent="0.25">
      <c r="A72" s="547" t="s">
        <v>982</v>
      </c>
      <c r="B72" s="204">
        <v>692</v>
      </c>
      <c r="C72" s="128" t="s">
        <v>874</v>
      </c>
      <c r="D72" s="213">
        <v>1505.616</v>
      </c>
      <c r="E72" s="214"/>
      <c r="F72" s="50"/>
      <c r="G72" s="498">
        <f>D72+E72</f>
        <v>1505.616</v>
      </c>
    </row>
    <row r="73" spans="1:7" ht="12.75" customHeight="1" x14ac:dyDescent="0.25">
      <c r="A73" s="205" t="s">
        <v>29</v>
      </c>
      <c r="B73" s="206" t="s">
        <v>875</v>
      </c>
      <c r="C73" s="128" t="s">
        <v>876</v>
      </c>
      <c r="D73" s="548">
        <f>SUM(D69:D70)</f>
        <v>69757.444309999992</v>
      </c>
      <c r="E73" s="549">
        <f>SUM(E69:E70)</f>
        <v>1007.70824</v>
      </c>
      <c r="F73" s="50"/>
      <c r="G73" s="498">
        <f>D73+E73</f>
        <v>70765.152549999999</v>
      </c>
    </row>
    <row r="74" spans="1:7" ht="12.75" customHeight="1" x14ac:dyDescent="0.25">
      <c r="A74" s="53" t="s">
        <v>446</v>
      </c>
      <c r="B74" s="207" t="s">
        <v>881</v>
      </c>
      <c r="C74" s="128" t="s">
        <v>264</v>
      </c>
      <c r="D74" s="548">
        <f>D69-D44+D42</f>
        <v>360.79106999998845</v>
      </c>
      <c r="E74" s="549">
        <f>E69-E44+E42</f>
        <v>618.68203000000005</v>
      </c>
      <c r="F74" s="50"/>
      <c r="G74" s="498">
        <f>D74+E74</f>
        <v>979.47309999998856</v>
      </c>
    </row>
    <row r="75" spans="1:7" ht="12.75" customHeight="1" x14ac:dyDescent="0.25">
      <c r="A75" s="53" t="s">
        <v>447</v>
      </c>
      <c r="B75" s="207" t="s">
        <v>882</v>
      </c>
      <c r="C75" s="128" t="s">
        <v>267</v>
      </c>
      <c r="D75" s="548">
        <f>D69-D44</f>
        <v>301.20134999998845</v>
      </c>
      <c r="E75" s="549">
        <f>E69-E44</f>
        <v>526.00483000000008</v>
      </c>
      <c r="F75" s="50"/>
      <c r="G75" s="499">
        <f>D75+E75</f>
        <v>827.20617999998854</v>
      </c>
    </row>
    <row r="76" spans="1:7" ht="12.75" customHeight="1" thickBot="1" x14ac:dyDescent="0.3">
      <c r="A76" s="94" t="s">
        <v>878</v>
      </c>
      <c r="B76" s="459" t="s">
        <v>879</v>
      </c>
      <c r="C76" s="460" t="s">
        <v>880</v>
      </c>
      <c r="D76" s="543">
        <f>D70-D45</f>
        <v>160.66283999999996</v>
      </c>
      <c r="E76" s="544">
        <f>E70-E45</f>
        <v>0</v>
      </c>
      <c r="F76" s="50"/>
      <c r="G76" s="499">
        <f>D76+E76</f>
        <v>160.66283999999996</v>
      </c>
    </row>
    <row r="77" spans="1:7" ht="12.75" customHeight="1" thickBot="1" x14ac:dyDescent="0.3">
      <c r="A77" s="1169"/>
      <c r="B77" s="1170"/>
      <c r="C77" s="1171"/>
      <c r="D77" s="1172" t="s">
        <v>654</v>
      </c>
      <c r="E77" s="1173"/>
      <c r="F77" s="46"/>
    </row>
    <row r="78" spans="1:7" x14ac:dyDescent="0.25">
      <c r="A78" s="528" t="s">
        <v>939</v>
      </c>
      <c r="B78" s="529" t="s">
        <v>883</v>
      </c>
      <c r="C78" s="530" t="s">
        <v>270</v>
      </c>
      <c r="D78" s="1165">
        <f>+D74+E74</f>
        <v>979.47309999998856</v>
      </c>
      <c r="E78" s="1166"/>
      <c r="F78" s="19"/>
      <c r="G78" s="498"/>
    </row>
    <row r="79" spans="1:7" ht="13.5" thickBot="1" x14ac:dyDescent="0.3">
      <c r="A79" s="525" t="s">
        <v>937</v>
      </c>
      <c r="B79" s="526" t="s">
        <v>884</v>
      </c>
      <c r="C79" s="527" t="s">
        <v>273</v>
      </c>
      <c r="D79" s="1167">
        <f>+D75+E75</f>
        <v>827.20617999998854</v>
      </c>
      <c r="E79" s="1168"/>
      <c r="F79" s="19"/>
      <c r="G79" s="498"/>
    </row>
    <row r="80" spans="1:7" x14ac:dyDescent="0.25">
      <c r="A80" s="528" t="s">
        <v>942</v>
      </c>
      <c r="B80" s="529" t="s">
        <v>943</v>
      </c>
      <c r="C80" s="530" t="s">
        <v>940</v>
      </c>
      <c r="D80" s="1165">
        <f>D76+E76</f>
        <v>160.66283999999996</v>
      </c>
      <c r="E80" s="1166"/>
      <c r="F80" s="19"/>
      <c r="G80" s="498"/>
    </row>
    <row r="81" spans="1:7" ht="13.5" thickBot="1" x14ac:dyDescent="0.3">
      <c r="A81" s="525" t="s">
        <v>936</v>
      </c>
      <c r="B81" s="526" t="s">
        <v>944</v>
      </c>
      <c r="C81" s="527" t="s">
        <v>941</v>
      </c>
      <c r="D81" s="1167">
        <f>D79+D80</f>
        <v>987.8690199999885</v>
      </c>
      <c r="E81" s="1168"/>
      <c r="F81" s="19"/>
      <c r="G81" s="498"/>
    </row>
    <row r="82" spans="1:7" x14ac:dyDescent="0.25">
      <c r="A82" s="523"/>
      <c r="B82" s="488"/>
      <c r="C82" s="488"/>
      <c r="D82" s="524"/>
      <c r="E82" s="524"/>
      <c r="F82" s="19"/>
      <c r="G82" s="498"/>
    </row>
    <row r="83" spans="1:7" x14ac:dyDescent="0.25">
      <c r="A83" s="461"/>
      <c r="B83" s="23"/>
      <c r="C83" s="23"/>
      <c r="D83" s="61"/>
      <c r="E83" s="61"/>
      <c r="F83" s="61"/>
    </row>
    <row r="84" spans="1:7" x14ac:dyDescent="0.25">
      <c r="A84" s="22" t="s">
        <v>596</v>
      </c>
      <c r="B84" s="23"/>
      <c r="C84" s="23"/>
      <c r="D84" s="61"/>
      <c r="E84" s="61"/>
      <c r="F84" s="19"/>
    </row>
    <row r="85" spans="1:7" x14ac:dyDescent="0.25">
      <c r="A85" s="19" t="s">
        <v>613</v>
      </c>
      <c r="B85" s="23"/>
      <c r="C85" s="23"/>
      <c r="D85" s="61"/>
      <c r="E85" s="61"/>
      <c r="F85" s="19"/>
    </row>
    <row r="86" spans="1:7" x14ac:dyDescent="0.25">
      <c r="A86" s="19" t="s">
        <v>616</v>
      </c>
      <c r="B86" s="20"/>
      <c r="C86" s="20"/>
      <c r="D86" s="61"/>
      <c r="E86" s="61"/>
      <c r="F86" s="19"/>
    </row>
    <row r="87" spans="1:7" x14ac:dyDescent="0.25">
      <c r="A87" s="58"/>
      <c r="B87" s="20"/>
      <c r="C87" s="20"/>
      <c r="D87" s="61"/>
      <c r="E87" s="61"/>
      <c r="F87" s="19"/>
    </row>
    <row r="88" spans="1:7" x14ac:dyDescent="0.25">
      <c r="F88" s="19"/>
      <c r="G88" s="498">
        <f>G75+G76</f>
        <v>987.8690199999885</v>
      </c>
    </row>
    <row r="89" spans="1:7" s="495" customFormat="1" x14ac:dyDescent="0.25">
      <c r="A89" s="501" t="s">
        <v>931</v>
      </c>
      <c r="B89" s="502"/>
      <c r="C89" s="502"/>
      <c r="D89" s="498">
        <f>D75+D76</f>
        <v>461.86418999998841</v>
      </c>
      <c r="E89" s="498">
        <f>E75+E76</f>
        <v>526.00483000000008</v>
      </c>
      <c r="G89" s="498">
        <f>D89+E89</f>
        <v>987.8690199999885</v>
      </c>
    </row>
    <row r="90" spans="1:7" s="495" customFormat="1" x14ac:dyDescent="0.25">
      <c r="A90" s="501"/>
      <c r="B90" s="502"/>
      <c r="C90" s="502"/>
      <c r="D90" s="498"/>
      <c r="E90" s="498"/>
      <c r="F90" s="503" t="s">
        <v>925</v>
      </c>
      <c r="G90" s="500">
        <f>G88-G89</f>
        <v>0</v>
      </c>
    </row>
  </sheetData>
  <mergeCells count="12">
    <mergeCell ref="A48:E48"/>
    <mergeCell ref="A1:E1"/>
    <mergeCell ref="A2:E2"/>
    <mergeCell ref="A3:E3"/>
    <mergeCell ref="A4:E4"/>
    <mergeCell ref="B6:C6"/>
    <mergeCell ref="D80:E80"/>
    <mergeCell ref="D81:E81"/>
    <mergeCell ref="A77:C77"/>
    <mergeCell ref="D77:E77"/>
    <mergeCell ref="D78:E78"/>
    <mergeCell ref="D79:E79"/>
  </mergeCells>
  <pageMargins left="0.70866141732283472" right="0" top="0.39370078740157483" bottom="0.39370078740157483" header="0.51181102362204722" footer="0.51181102362204722"/>
  <pageSetup paperSize="9" scale="84" fitToHeight="0" orientation="portrait" r:id="rId1"/>
  <headerFooter alignWithMargins="0"/>
  <rowBreaks count="1" manualBreakCount="1">
    <brk id="47"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90"/>
  <sheetViews>
    <sheetView zoomScaleNormal="100" workbookViewId="0">
      <pane ySplit="5" topLeftCell="A71" activePane="bottomLeft" state="frozenSplit"/>
      <selection activeCell="P46" activeCellId="1" sqref="E7:N46 P7:Q46"/>
      <selection pane="bottomLeft" activeCell="D49" activeCellId="1" sqref="D7:E47 D49:E81"/>
    </sheetView>
  </sheetViews>
  <sheetFormatPr defaultColWidth="9.140625" defaultRowHeight="12.75" x14ac:dyDescent="0.25"/>
  <cols>
    <col min="1" max="1" width="60.42578125" style="131" customWidth="1"/>
    <col min="2" max="2" width="13.85546875" style="132" customWidth="1"/>
    <col min="3" max="3" width="9.140625" style="132"/>
    <col min="4" max="4" width="12.5703125" style="130" customWidth="1"/>
    <col min="5" max="5" width="15.140625" style="130" customWidth="1"/>
    <col min="6" max="6" width="8.85546875" style="58" bestFit="1" customWidth="1"/>
    <col min="7" max="7" width="9.140625" style="495"/>
    <col min="8" max="16384" width="9.140625" style="58"/>
  </cols>
  <sheetData>
    <row r="1" spans="1:7" ht="18.75" customHeight="1" x14ac:dyDescent="0.25">
      <c r="A1" s="1177" t="s">
        <v>922</v>
      </c>
      <c r="B1" s="1177"/>
      <c r="C1" s="1177"/>
      <c r="D1" s="1177"/>
      <c r="E1" s="1177"/>
      <c r="F1" s="19"/>
    </row>
    <row r="2" spans="1:7" ht="12.75" customHeight="1" thickBot="1" x14ac:dyDescent="0.3">
      <c r="A2" s="1178"/>
      <c r="B2" s="1178"/>
      <c r="C2" s="1178"/>
      <c r="D2" s="1178"/>
      <c r="E2" s="1178"/>
      <c r="F2" s="19"/>
    </row>
    <row r="3" spans="1:7" ht="27.95" customHeight="1" thickBot="1" x14ac:dyDescent="0.3">
      <c r="A3" s="1179" t="s">
        <v>614</v>
      </c>
      <c r="B3" s="1180"/>
      <c r="C3" s="1180"/>
      <c r="D3" s="1180"/>
      <c r="E3" s="1181"/>
      <c r="F3" s="46"/>
    </row>
    <row r="4" spans="1:7" ht="15" customHeight="1" thickBot="1" x14ac:dyDescent="0.3">
      <c r="A4" s="1182" t="s">
        <v>568</v>
      </c>
      <c r="B4" s="1183"/>
      <c r="C4" s="1183"/>
      <c r="D4" s="1183"/>
      <c r="E4" s="1184"/>
      <c r="F4" s="19"/>
    </row>
    <row r="5" spans="1:7" s="126" customFormat="1" ht="40.5" customHeight="1" thickBot="1" x14ac:dyDescent="0.3">
      <c r="A5" s="24" t="s">
        <v>569</v>
      </c>
      <c r="B5" s="25" t="s">
        <v>611</v>
      </c>
      <c r="C5" s="26" t="s">
        <v>615</v>
      </c>
      <c r="D5" s="62" t="s">
        <v>26</v>
      </c>
      <c r="E5" s="63" t="s">
        <v>27</v>
      </c>
      <c r="F5" s="48"/>
      <c r="G5" s="496" t="s">
        <v>928</v>
      </c>
    </row>
    <row r="6" spans="1:7" s="126" customFormat="1" ht="12.75" customHeight="1" x14ac:dyDescent="0.25">
      <c r="A6" s="57" t="s">
        <v>437</v>
      </c>
      <c r="B6" s="1185"/>
      <c r="C6" s="1186"/>
      <c r="D6" s="64" t="s">
        <v>553</v>
      </c>
      <c r="E6" s="65" t="s">
        <v>475</v>
      </c>
      <c r="F6" s="47"/>
      <c r="G6" s="497"/>
    </row>
    <row r="7" spans="1:7" x14ac:dyDescent="0.25">
      <c r="A7" s="454" t="s">
        <v>793</v>
      </c>
      <c r="B7" s="456" t="s">
        <v>803</v>
      </c>
      <c r="C7" s="49" t="s">
        <v>105</v>
      </c>
      <c r="D7" s="535">
        <f>SUM(D8:D13)</f>
        <v>0</v>
      </c>
      <c r="E7" s="536">
        <f>SUM(E8:E13)</f>
        <v>0</v>
      </c>
      <c r="F7" s="50"/>
      <c r="G7" s="498">
        <f>D7+E7</f>
        <v>0</v>
      </c>
    </row>
    <row r="8" spans="1:7" x14ac:dyDescent="0.25">
      <c r="A8" s="127" t="s">
        <v>794</v>
      </c>
      <c r="B8" s="455" t="s">
        <v>795</v>
      </c>
      <c r="C8" s="51" t="s">
        <v>108</v>
      </c>
      <c r="D8" s="211"/>
      <c r="E8" s="212"/>
      <c r="F8" s="50"/>
      <c r="G8" s="498">
        <f t="shared" ref="G8:G71" si="0">D8+E8</f>
        <v>0</v>
      </c>
    </row>
    <row r="9" spans="1:7" x14ac:dyDescent="0.25">
      <c r="A9" s="127" t="s">
        <v>796</v>
      </c>
      <c r="B9" s="52">
        <v>504</v>
      </c>
      <c r="C9" s="51" t="s">
        <v>111</v>
      </c>
      <c r="D9" s="211"/>
      <c r="E9" s="212"/>
      <c r="F9" s="50"/>
      <c r="G9" s="498">
        <f t="shared" si="0"/>
        <v>0</v>
      </c>
    </row>
    <row r="10" spans="1:7" x14ac:dyDescent="0.25">
      <c r="A10" s="127" t="s">
        <v>797</v>
      </c>
      <c r="B10" s="52">
        <v>511</v>
      </c>
      <c r="C10" s="51" t="s">
        <v>114</v>
      </c>
      <c r="D10" s="211"/>
      <c r="E10" s="212"/>
      <c r="F10" s="50"/>
      <c r="G10" s="498">
        <f t="shared" si="0"/>
        <v>0</v>
      </c>
    </row>
    <row r="11" spans="1:7" x14ac:dyDescent="0.25">
      <c r="A11" s="127" t="s">
        <v>798</v>
      </c>
      <c r="B11" s="52">
        <v>512</v>
      </c>
      <c r="C11" s="51" t="s">
        <v>117</v>
      </c>
      <c r="D11" s="211"/>
      <c r="E11" s="212"/>
      <c r="F11" s="50"/>
      <c r="G11" s="498">
        <f t="shared" si="0"/>
        <v>0</v>
      </c>
    </row>
    <row r="12" spans="1:7" x14ac:dyDescent="0.25">
      <c r="A12" s="127" t="s">
        <v>799</v>
      </c>
      <c r="B12" s="52">
        <v>513</v>
      </c>
      <c r="C12" s="51" t="s">
        <v>120</v>
      </c>
      <c r="D12" s="211"/>
      <c r="E12" s="212"/>
      <c r="F12" s="50"/>
      <c r="G12" s="498">
        <f t="shared" si="0"/>
        <v>0</v>
      </c>
    </row>
    <row r="13" spans="1:7" x14ac:dyDescent="0.25">
      <c r="A13" s="127" t="s">
        <v>800</v>
      </c>
      <c r="B13" s="52">
        <v>518</v>
      </c>
      <c r="C13" s="51" t="s">
        <v>123</v>
      </c>
      <c r="D13" s="211"/>
      <c r="E13" s="212"/>
      <c r="F13" s="50"/>
      <c r="G13" s="498">
        <f t="shared" si="0"/>
        <v>0</v>
      </c>
    </row>
    <row r="14" spans="1:7" x14ac:dyDescent="0.25">
      <c r="A14" s="127" t="s">
        <v>801</v>
      </c>
      <c r="B14" s="456" t="s">
        <v>804</v>
      </c>
      <c r="C14" s="51" t="s">
        <v>126</v>
      </c>
      <c r="D14" s="535">
        <f>SUM(D15:D17)</f>
        <v>0</v>
      </c>
      <c r="E14" s="536">
        <f>SUM(E15:E17)</f>
        <v>0</v>
      </c>
      <c r="F14" s="50"/>
      <c r="G14" s="498">
        <f t="shared" si="0"/>
        <v>0</v>
      </c>
    </row>
    <row r="15" spans="1:7" x14ac:dyDescent="0.25">
      <c r="A15" s="127" t="s">
        <v>802</v>
      </c>
      <c r="B15" s="455" t="s">
        <v>886</v>
      </c>
      <c r="C15" s="51" t="s">
        <v>129</v>
      </c>
      <c r="D15" s="211"/>
      <c r="E15" s="212"/>
      <c r="F15" s="50"/>
      <c r="G15" s="498">
        <f t="shared" si="0"/>
        <v>0</v>
      </c>
    </row>
    <row r="16" spans="1:7" x14ac:dyDescent="0.25">
      <c r="A16" s="127" t="s">
        <v>805</v>
      </c>
      <c r="B16" s="52">
        <v>571.572</v>
      </c>
      <c r="C16" s="51" t="s">
        <v>132</v>
      </c>
      <c r="D16" s="211"/>
      <c r="E16" s="212"/>
      <c r="F16" s="50"/>
      <c r="G16" s="498">
        <f t="shared" si="0"/>
        <v>0</v>
      </c>
    </row>
    <row r="17" spans="1:7" x14ac:dyDescent="0.25">
      <c r="A17" s="127" t="s">
        <v>806</v>
      </c>
      <c r="B17" s="52">
        <v>573.57399999999996</v>
      </c>
      <c r="C17" s="51" t="s">
        <v>135</v>
      </c>
      <c r="D17" s="211"/>
      <c r="E17" s="212"/>
      <c r="F17" s="50"/>
      <c r="G17" s="498">
        <f t="shared" si="0"/>
        <v>0</v>
      </c>
    </row>
    <row r="18" spans="1:7" x14ac:dyDescent="0.25">
      <c r="A18" s="127" t="s">
        <v>807</v>
      </c>
      <c r="B18" s="455" t="s">
        <v>813</v>
      </c>
      <c r="C18" s="128" t="s">
        <v>138</v>
      </c>
      <c r="D18" s="539">
        <f>SUM(D19:D23)</f>
        <v>0</v>
      </c>
      <c r="E18" s="540">
        <f>SUM(E19:E23)</f>
        <v>0</v>
      </c>
      <c r="F18" s="50"/>
      <c r="G18" s="498">
        <f t="shared" si="0"/>
        <v>0</v>
      </c>
    </row>
    <row r="19" spans="1:7" x14ac:dyDescent="0.25">
      <c r="A19" s="127" t="s">
        <v>808</v>
      </c>
      <c r="B19" s="52">
        <v>521</v>
      </c>
      <c r="C19" s="128" t="s">
        <v>141</v>
      </c>
      <c r="D19" s="211"/>
      <c r="E19" s="212"/>
      <c r="F19" s="50"/>
      <c r="G19" s="498">
        <f t="shared" si="0"/>
        <v>0</v>
      </c>
    </row>
    <row r="20" spans="1:7" x14ac:dyDescent="0.25">
      <c r="A20" s="127" t="s">
        <v>809</v>
      </c>
      <c r="B20" s="52">
        <v>524</v>
      </c>
      <c r="C20" s="128" t="s">
        <v>143</v>
      </c>
      <c r="D20" s="211"/>
      <c r="E20" s="212"/>
      <c r="F20" s="50"/>
      <c r="G20" s="498">
        <f t="shared" si="0"/>
        <v>0</v>
      </c>
    </row>
    <row r="21" spans="1:7" x14ac:dyDescent="0.25">
      <c r="A21" s="127" t="s">
        <v>810</v>
      </c>
      <c r="B21" s="52">
        <v>525</v>
      </c>
      <c r="C21" s="128" t="s">
        <v>146</v>
      </c>
      <c r="D21" s="211"/>
      <c r="E21" s="212"/>
      <c r="F21" s="50"/>
      <c r="G21" s="498">
        <f t="shared" si="0"/>
        <v>0</v>
      </c>
    </row>
    <row r="22" spans="1:7" x14ac:dyDescent="0.25">
      <c r="A22" s="127" t="s">
        <v>811</v>
      </c>
      <c r="B22" s="52">
        <v>527</v>
      </c>
      <c r="C22" s="128" t="s">
        <v>148</v>
      </c>
      <c r="D22" s="211"/>
      <c r="E22" s="212"/>
      <c r="F22" s="50"/>
      <c r="G22" s="498">
        <f t="shared" si="0"/>
        <v>0</v>
      </c>
    </row>
    <row r="23" spans="1:7" x14ac:dyDescent="0.25">
      <c r="A23" s="127" t="s">
        <v>812</v>
      </c>
      <c r="B23" s="52">
        <v>528</v>
      </c>
      <c r="C23" s="128" t="s">
        <v>151</v>
      </c>
      <c r="D23" s="211"/>
      <c r="E23" s="212"/>
      <c r="F23" s="50"/>
      <c r="G23" s="498">
        <f t="shared" si="0"/>
        <v>0</v>
      </c>
    </row>
    <row r="24" spans="1:7" x14ac:dyDescent="0.25">
      <c r="A24" s="127" t="s">
        <v>814</v>
      </c>
      <c r="B24" s="455" t="s">
        <v>817</v>
      </c>
      <c r="C24" s="128" t="s">
        <v>155</v>
      </c>
      <c r="D24" s="539">
        <f>SUM(D25:D25)</f>
        <v>0</v>
      </c>
      <c r="E24" s="540">
        <f>SUM(E25:E25)</f>
        <v>0</v>
      </c>
      <c r="F24" s="50"/>
      <c r="G24" s="498">
        <f t="shared" si="0"/>
        <v>0</v>
      </c>
    </row>
    <row r="25" spans="1:7" x14ac:dyDescent="0.25">
      <c r="A25" s="127" t="s">
        <v>815</v>
      </c>
      <c r="B25" s="455" t="s">
        <v>816</v>
      </c>
      <c r="C25" s="128" t="s">
        <v>158</v>
      </c>
      <c r="D25" s="211"/>
      <c r="E25" s="212"/>
      <c r="F25" s="50"/>
      <c r="G25" s="498">
        <f t="shared" si="0"/>
        <v>0</v>
      </c>
    </row>
    <row r="26" spans="1:7" x14ac:dyDescent="0.25">
      <c r="A26" s="127" t="s">
        <v>818</v>
      </c>
      <c r="B26" s="455" t="s">
        <v>845</v>
      </c>
      <c r="C26" s="128" t="s">
        <v>161</v>
      </c>
      <c r="D26" s="539">
        <f>SUM(D27:D33)</f>
        <v>0</v>
      </c>
      <c r="E26" s="540">
        <f>SUM(E27:E33)</f>
        <v>0</v>
      </c>
      <c r="F26" s="50"/>
      <c r="G26" s="498">
        <f t="shared" si="0"/>
        <v>0</v>
      </c>
    </row>
    <row r="27" spans="1:7" x14ac:dyDescent="0.25">
      <c r="A27" s="127" t="s">
        <v>819</v>
      </c>
      <c r="B27" s="52">
        <v>541.54200000000003</v>
      </c>
      <c r="C27" s="128" t="s">
        <v>163</v>
      </c>
      <c r="D27" s="211"/>
      <c r="E27" s="212"/>
      <c r="F27" s="50"/>
      <c r="G27" s="498">
        <f t="shared" si="0"/>
        <v>0</v>
      </c>
    </row>
    <row r="28" spans="1:7" x14ac:dyDescent="0.25">
      <c r="A28" s="127" t="s">
        <v>820</v>
      </c>
      <c r="B28" s="52">
        <v>543</v>
      </c>
      <c r="C28" s="128" t="s">
        <v>165</v>
      </c>
      <c r="D28" s="211"/>
      <c r="E28" s="212"/>
      <c r="F28" s="50"/>
      <c r="G28" s="498">
        <f t="shared" si="0"/>
        <v>0</v>
      </c>
    </row>
    <row r="29" spans="1:7" x14ac:dyDescent="0.25">
      <c r="A29" s="127" t="s">
        <v>821</v>
      </c>
      <c r="B29" s="52">
        <v>544</v>
      </c>
      <c r="C29" s="128" t="s">
        <v>167</v>
      </c>
      <c r="D29" s="211"/>
      <c r="E29" s="212"/>
      <c r="F29" s="50"/>
      <c r="G29" s="498">
        <f t="shared" si="0"/>
        <v>0</v>
      </c>
    </row>
    <row r="30" spans="1:7" x14ac:dyDescent="0.25">
      <c r="A30" s="127" t="s">
        <v>822</v>
      </c>
      <c r="B30" s="52">
        <v>545</v>
      </c>
      <c r="C30" s="128" t="s">
        <v>170</v>
      </c>
      <c r="D30" s="211"/>
      <c r="E30" s="212"/>
      <c r="F30" s="50"/>
      <c r="G30" s="498">
        <f t="shared" si="0"/>
        <v>0</v>
      </c>
    </row>
    <row r="31" spans="1:7" x14ac:dyDescent="0.25">
      <c r="A31" s="127" t="s">
        <v>823</v>
      </c>
      <c r="B31" s="52">
        <v>546</v>
      </c>
      <c r="C31" s="128" t="s">
        <v>173</v>
      </c>
      <c r="D31" s="211"/>
      <c r="E31" s="212"/>
      <c r="F31" s="50"/>
      <c r="G31" s="498">
        <f t="shared" si="0"/>
        <v>0</v>
      </c>
    </row>
    <row r="32" spans="1:7" x14ac:dyDescent="0.25">
      <c r="A32" s="127" t="s">
        <v>824</v>
      </c>
      <c r="B32" s="52">
        <v>548</v>
      </c>
      <c r="C32" s="128" t="s">
        <v>176</v>
      </c>
      <c r="D32" s="211"/>
      <c r="E32" s="212"/>
      <c r="F32" s="50"/>
      <c r="G32" s="498">
        <f t="shared" si="0"/>
        <v>0</v>
      </c>
    </row>
    <row r="33" spans="1:9" x14ac:dyDescent="0.25">
      <c r="A33" s="127" t="s">
        <v>825</v>
      </c>
      <c r="B33" s="52">
        <v>549</v>
      </c>
      <c r="C33" s="128" t="s">
        <v>178</v>
      </c>
      <c r="D33" s="211"/>
      <c r="E33" s="212"/>
      <c r="F33" s="50"/>
      <c r="G33" s="498">
        <f t="shared" si="0"/>
        <v>0</v>
      </c>
    </row>
    <row r="34" spans="1:9" ht="12.75" customHeight="1" x14ac:dyDescent="0.25">
      <c r="A34" s="127" t="s">
        <v>826</v>
      </c>
      <c r="B34" s="455" t="s">
        <v>827</v>
      </c>
      <c r="C34" s="128" t="s">
        <v>179</v>
      </c>
      <c r="D34" s="539">
        <f>SUM(D35:D39)</f>
        <v>0</v>
      </c>
      <c r="E34" s="540">
        <f>SUM(E35:E39)</f>
        <v>0</v>
      </c>
      <c r="F34" s="50"/>
      <c r="G34" s="498">
        <f t="shared" si="0"/>
        <v>0</v>
      </c>
    </row>
    <row r="35" spans="1:9" x14ac:dyDescent="0.25">
      <c r="A35" s="127" t="s">
        <v>828</v>
      </c>
      <c r="B35" s="52">
        <v>551</v>
      </c>
      <c r="C35" s="128" t="s">
        <v>181</v>
      </c>
      <c r="D35" s="211"/>
      <c r="E35" s="212"/>
      <c r="F35" s="50"/>
      <c r="G35" s="498">
        <f t="shared" si="0"/>
        <v>0</v>
      </c>
    </row>
    <row r="36" spans="1:9" ht="12.75" customHeight="1" x14ac:dyDescent="0.25">
      <c r="A36" s="127" t="s">
        <v>829</v>
      </c>
      <c r="B36" s="52">
        <v>552</v>
      </c>
      <c r="C36" s="128" t="s">
        <v>184</v>
      </c>
      <c r="D36" s="211"/>
      <c r="E36" s="212"/>
      <c r="F36" s="50"/>
      <c r="G36" s="498">
        <f t="shared" si="0"/>
        <v>0</v>
      </c>
    </row>
    <row r="37" spans="1:9" x14ac:dyDescent="0.25">
      <c r="A37" s="127" t="s">
        <v>830</v>
      </c>
      <c r="B37" s="52">
        <v>553</v>
      </c>
      <c r="C37" s="128" t="s">
        <v>187</v>
      </c>
      <c r="D37" s="211"/>
      <c r="E37" s="212"/>
      <c r="F37" s="50"/>
      <c r="G37" s="498">
        <f t="shared" si="0"/>
        <v>0</v>
      </c>
    </row>
    <row r="38" spans="1:9" x14ac:dyDescent="0.25">
      <c r="A38" s="127" t="s">
        <v>831</v>
      </c>
      <c r="B38" s="52">
        <v>554</v>
      </c>
      <c r="C38" s="128" t="s">
        <v>190</v>
      </c>
      <c r="D38" s="211"/>
      <c r="E38" s="212"/>
      <c r="F38" s="50"/>
      <c r="G38" s="498">
        <f t="shared" si="0"/>
        <v>0</v>
      </c>
    </row>
    <row r="39" spans="1:9" x14ac:dyDescent="0.25">
      <c r="A39" s="127" t="s">
        <v>834</v>
      </c>
      <c r="B39" s="52">
        <v>556.55899999999997</v>
      </c>
      <c r="C39" s="128" t="s">
        <v>193</v>
      </c>
      <c r="D39" s="211"/>
      <c r="E39" s="212"/>
      <c r="F39" s="50"/>
      <c r="G39" s="498">
        <f t="shared" si="0"/>
        <v>0</v>
      </c>
    </row>
    <row r="40" spans="1:9" x14ac:dyDescent="0.25">
      <c r="A40" s="127" t="s">
        <v>832</v>
      </c>
      <c r="B40" s="455" t="s">
        <v>833</v>
      </c>
      <c r="C40" s="128" t="s">
        <v>196</v>
      </c>
      <c r="D40" s="539">
        <f>SUM(D41:D41)</f>
        <v>0</v>
      </c>
      <c r="E40" s="540">
        <f>SUM(E41:E41)</f>
        <v>0</v>
      </c>
      <c r="F40" s="50"/>
      <c r="G40" s="498">
        <f t="shared" si="0"/>
        <v>0</v>
      </c>
    </row>
    <row r="41" spans="1:9" ht="25.5" x14ac:dyDescent="0.25">
      <c r="A41" s="127" t="s">
        <v>835</v>
      </c>
      <c r="B41" s="52">
        <v>581.58199999999999</v>
      </c>
      <c r="C41" s="128" t="s">
        <v>199</v>
      </c>
      <c r="D41" s="211"/>
      <c r="E41" s="212"/>
      <c r="F41" s="50"/>
      <c r="G41" s="498">
        <f t="shared" si="0"/>
        <v>0</v>
      </c>
    </row>
    <row r="42" spans="1:9" x14ac:dyDescent="0.25">
      <c r="A42" s="21" t="s">
        <v>442</v>
      </c>
      <c r="B42" s="455" t="s">
        <v>837</v>
      </c>
      <c r="C42" s="128" t="s">
        <v>202</v>
      </c>
      <c r="D42" s="539">
        <f>D43</f>
        <v>0</v>
      </c>
      <c r="E42" s="540">
        <f>E43</f>
        <v>0</v>
      </c>
      <c r="F42" s="50"/>
      <c r="G42" s="498">
        <f t="shared" si="0"/>
        <v>0</v>
      </c>
    </row>
    <row r="43" spans="1:9" x14ac:dyDescent="0.25">
      <c r="A43" s="127" t="s">
        <v>836</v>
      </c>
      <c r="B43" s="52">
        <v>591.59500000000003</v>
      </c>
      <c r="C43" s="128" t="s">
        <v>205</v>
      </c>
      <c r="D43" s="211"/>
      <c r="E43" s="212"/>
      <c r="F43" s="50"/>
      <c r="G43" s="498">
        <f t="shared" si="0"/>
        <v>0</v>
      </c>
    </row>
    <row r="44" spans="1:9" ht="25.5" x14ac:dyDescent="0.25">
      <c r="A44" s="127" t="s">
        <v>443</v>
      </c>
      <c r="B44" s="129" t="s">
        <v>838</v>
      </c>
      <c r="C44" s="128" t="s">
        <v>208</v>
      </c>
      <c r="D44" s="539">
        <f>SUM(D7,D14,D18,D24,D26,D34,D40,D42)</f>
        <v>0</v>
      </c>
      <c r="E44" s="540">
        <f>SUM(E7,E14,E18,E24,E26,E34,E40,E42)</f>
        <v>0</v>
      </c>
      <c r="F44" s="50"/>
      <c r="G44" s="498">
        <f t="shared" si="0"/>
        <v>0</v>
      </c>
    </row>
    <row r="45" spans="1:9" x14ac:dyDescent="0.25">
      <c r="A45" s="127" t="s">
        <v>842</v>
      </c>
      <c r="B45" s="129" t="s">
        <v>841</v>
      </c>
      <c r="C45" s="128" t="s">
        <v>237</v>
      </c>
      <c r="D45" s="539">
        <f>D46</f>
        <v>0</v>
      </c>
      <c r="E45" s="540">
        <f>E46</f>
        <v>0</v>
      </c>
      <c r="F45" s="50"/>
      <c r="G45" s="498">
        <f t="shared" si="0"/>
        <v>0</v>
      </c>
      <c r="H45" s="1188" t="s">
        <v>934</v>
      </c>
      <c r="I45" s="1188"/>
    </row>
    <row r="46" spans="1:9" ht="12.75" customHeight="1" x14ac:dyDescent="0.25">
      <c r="A46" s="127" t="s">
        <v>840</v>
      </c>
      <c r="B46" s="266">
        <v>799</v>
      </c>
      <c r="C46" s="128" t="s">
        <v>839</v>
      </c>
      <c r="D46" s="213"/>
      <c r="E46" s="214"/>
      <c r="F46" s="504"/>
      <c r="G46" s="498">
        <f t="shared" si="0"/>
        <v>0</v>
      </c>
      <c r="H46" s="502" t="s">
        <v>932</v>
      </c>
      <c r="I46" s="502" t="s">
        <v>933</v>
      </c>
    </row>
    <row r="47" spans="1:9" ht="13.5" thickBot="1" x14ac:dyDescent="0.3">
      <c r="A47" s="208" t="s">
        <v>28</v>
      </c>
      <c r="B47" s="209" t="s">
        <v>843</v>
      </c>
      <c r="C47" s="210" t="s">
        <v>844</v>
      </c>
      <c r="D47" s="543">
        <f>D44+D45</f>
        <v>0</v>
      </c>
      <c r="E47" s="544">
        <f>E44+E45</f>
        <v>0</v>
      </c>
      <c r="F47" s="50"/>
      <c r="G47" s="498">
        <f t="shared" si="0"/>
        <v>0</v>
      </c>
      <c r="H47" s="498">
        <f>D47-'10'!C25-'10'!C64</f>
        <v>0</v>
      </c>
      <c r="I47" s="498">
        <f>E47-'10'!D25-'10'!D64</f>
        <v>0</v>
      </c>
    </row>
    <row r="48" spans="1:9" ht="13.5" thickBot="1" x14ac:dyDescent="0.3">
      <c r="A48" s="1174" t="s">
        <v>444</v>
      </c>
      <c r="B48" s="1175"/>
      <c r="C48" s="1175"/>
      <c r="D48" s="1175"/>
      <c r="E48" s="1176"/>
      <c r="F48" s="48"/>
    </row>
    <row r="49" spans="1:7" x14ac:dyDescent="0.25">
      <c r="A49" s="454" t="s">
        <v>846</v>
      </c>
      <c r="B49" s="458" t="s">
        <v>849</v>
      </c>
      <c r="C49" s="457" t="s">
        <v>210</v>
      </c>
      <c r="D49" s="545">
        <f>SUM(D50)</f>
        <v>0</v>
      </c>
      <c r="E49" s="546">
        <f>SUM(E50)</f>
        <v>0</v>
      </c>
      <c r="F49" s="50"/>
      <c r="G49" s="498">
        <f t="shared" si="0"/>
        <v>0</v>
      </c>
    </row>
    <row r="50" spans="1:7" x14ac:dyDescent="0.25">
      <c r="A50" s="127" t="s">
        <v>847</v>
      </c>
      <c r="B50" s="52">
        <v>691</v>
      </c>
      <c r="C50" s="128" t="s">
        <v>212</v>
      </c>
      <c r="D50" s="211"/>
      <c r="E50" s="212"/>
      <c r="F50" s="50"/>
      <c r="G50" s="498">
        <f t="shared" si="0"/>
        <v>0</v>
      </c>
    </row>
    <row r="51" spans="1:7" x14ac:dyDescent="0.25">
      <c r="A51" s="127" t="s">
        <v>853</v>
      </c>
      <c r="B51" s="455" t="s">
        <v>848</v>
      </c>
      <c r="C51" s="128" t="s">
        <v>214</v>
      </c>
      <c r="D51" s="539">
        <f>SUM(D52:D54)</f>
        <v>0</v>
      </c>
      <c r="E51" s="540">
        <f>SUM(E52:E54)</f>
        <v>0</v>
      </c>
      <c r="F51" s="50"/>
      <c r="G51" s="498">
        <f t="shared" si="0"/>
        <v>0</v>
      </c>
    </row>
    <row r="52" spans="1:7" x14ac:dyDescent="0.25">
      <c r="A52" s="127" t="s">
        <v>850</v>
      </c>
      <c r="B52" s="52">
        <v>681</v>
      </c>
      <c r="C52" s="128" t="s">
        <v>216</v>
      </c>
      <c r="D52" s="213"/>
      <c r="E52" s="214"/>
      <c r="F52" s="50"/>
      <c r="G52" s="498">
        <f t="shared" si="0"/>
        <v>0</v>
      </c>
    </row>
    <row r="53" spans="1:7" x14ac:dyDescent="0.25">
      <c r="A53" s="127" t="s">
        <v>851</v>
      </c>
      <c r="B53" s="52">
        <v>682</v>
      </c>
      <c r="C53" s="128" t="s">
        <v>219</v>
      </c>
      <c r="D53" s="213"/>
      <c r="E53" s="214"/>
      <c r="F53" s="50"/>
      <c r="G53" s="498">
        <f t="shared" si="0"/>
        <v>0</v>
      </c>
    </row>
    <row r="54" spans="1:7" x14ac:dyDescent="0.25">
      <c r="A54" s="127" t="s">
        <v>852</v>
      </c>
      <c r="B54" s="52">
        <v>684</v>
      </c>
      <c r="C54" s="128" t="s">
        <v>221</v>
      </c>
      <c r="D54" s="213"/>
      <c r="E54" s="214"/>
      <c r="F54" s="50"/>
      <c r="G54" s="498">
        <f t="shared" si="0"/>
        <v>0</v>
      </c>
    </row>
    <row r="55" spans="1:7" x14ac:dyDescent="0.25">
      <c r="A55" s="127" t="s">
        <v>854</v>
      </c>
      <c r="B55" s="455" t="s">
        <v>855</v>
      </c>
      <c r="C55" s="128" t="s">
        <v>224</v>
      </c>
      <c r="D55" s="550"/>
      <c r="E55" s="551"/>
      <c r="F55" s="50"/>
      <c r="G55" s="498">
        <f t="shared" si="0"/>
        <v>0</v>
      </c>
    </row>
    <row r="56" spans="1:7" x14ac:dyDescent="0.25">
      <c r="A56" s="127" t="s">
        <v>856</v>
      </c>
      <c r="B56" s="455" t="s">
        <v>857</v>
      </c>
      <c r="C56" s="128" t="s">
        <v>227</v>
      </c>
      <c r="D56" s="539">
        <f>SUM(D57:D62)</f>
        <v>0</v>
      </c>
      <c r="E56" s="540">
        <f>SUM(E57:E62)</f>
        <v>0</v>
      </c>
      <c r="F56" s="50"/>
      <c r="G56" s="498">
        <f t="shared" si="0"/>
        <v>0</v>
      </c>
    </row>
    <row r="57" spans="1:7" x14ac:dyDescent="0.25">
      <c r="A57" s="127" t="s">
        <v>858</v>
      </c>
      <c r="B57" s="52">
        <v>641.64200000000005</v>
      </c>
      <c r="C57" s="128" t="s">
        <v>230</v>
      </c>
      <c r="D57" s="211"/>
      <c r="E57" s="212"/>
      <c r="F57" s="50"/>
      <c r="G57" s="498">
        <f t="shared" si="0"/>
        <v>0</v>
      </c>
    </row>
    <row r="58" spans="1:7" x14ac:dyDescent="0.25">
      <c r="A58" s="127" t="s">
        <v>859</v>
      </c>
      <c r="B58" s="52">
        <v>643</v>
      </c>
      <c r="C58" s="128" t="s">
        <v>232</v>
      </c>
      <c r="D58" s="211"/>
      <c r="E58" s="212"/>
      <c r="F58" s="50"/>
      <c r="G58" s="498">
        <f t="shared" si="0"/>
        <v>0</v>
      </c>
    </row>
    <row r="59" spans="1:7" x14ac:dyDescent="0.25">
      <c r="A59" s="127" t="s">
        <v>860</v>
      </c>
      <c r="B59" s="52">
        <v>644</v>
      </c>
      <c r="C59" s="128" t="s">
        <v>235</v>
      </c>
      <c r="D59" s="211"/>
      <c r="E59" s="212"/>
      <c r="F59" s="50"/>
      <c r="G59" s="498">
        <f t="shared" si="0"/>
        <v>0</v>
      </c>
    </row>
    <row r="60" spans="1:7" x14ac:dyDescent="0.25">
      <c r="A60" s="127" t="s">
        <v>861</v>
      </c>
      <c r="B60" s="52">
        <v>645</v>
      </c>
      <c r="C60" s="128" t="s">
        <v>238</v>
      </c>
      <c r="D60" s="211"/>
      <c r="E60" s="212"/>
      <c r="F60" s="50"/>
      <c r="G60" s="498">
        <f t="shared" si="0"/>
        <v>0</v>
      </c>
    </row>
    <row r="61" spans="1:7" x14ac:dyDescent="0.25">
      <c r="A61" s="127" t="s">
        <v>862</v>
      </c>
      <c r="B61" s="52">
        <v>648</v>
      </c>
      <c r="C61" s="128" t="s">
        <v>241</v>
      </c>
      <c r="D61" s="211"/>
      <c r="E61" s="212"/>
      <c r="F61" s="50"/>
      <c r="G61" s="498">
        <f t="shared" si="0"/>
        <v>0</v>
      </c>
    </row>
    <row r="62" spans="1:7" x14ac:dyDescent="0.25">
      <c r="A62" s="127" t="s">
        <v>863</v>
      </c>
      <c r="B62" s="52">
        <v>649</v>
      </c>
      <c r="C62" s="128" t="s">
        <v>243</v>
      </c>
      <c r="D62" s="211"/>
      <c r="E62" s="212"/>
      <c r="F62" s="50"/>
      <c r="G62" s="498">
        <f t="shared" si="0"/>
        <v>0</v>
      </c>
    </row>
    <row r="63" spans="1:7" x14ac:dyDescent="0.25">
      <c r="A63" s="127" t="s">
        <v>885</v>
      </c>
      <c r="B63" s="455" t="s">
        <v>864</v>
      </c>
      <c r="C63" s="128" t="s">
        <v>245</v>
      </c>
      <c r="D63" s="539">
        <f>SUM(D64:D68)</f>
        <v>0</v>
      </c>
      <c r="E63" s="540">
        <f>SUM(E64:E68)</f>
        <v>0</v>
      </c>
      <c r="F63" s="50"/>
      <c r="G63" s="498">
        <f t="shared" si="0"/>
        <v>0</v>
      </c>
    </row>
    <row r="64" spans="1:7" x14ac:dyDescent="0.25">
      <c r="A64" s="127" t="s">
        <v>865</v>
      </c>
      <c r="B64" s="52">
        <v>652</v>
      </c>
      <c r="C64" s="128" t="s">
        <v>248</v>
      </c>
      <c r="D64" s="211"/>
      <c r="E64" s="212"/>
      <c r="F64" s="50"/>
      <c r="G64" s="498">
        <f t="shared" si="0"/>
        <v>0</v>
      </c>
    </row>
    <row r="65" spans="1:9" x14ac:dyDescent="0.25">
      <c r="A65" s="127" t="s">
        <v>866</v>
      </c>
      <c r="B65" s="52">
        <v>653</v>
      </c>
      <c r="C65" s="128" t="s">
        <v>251</v>
      </c>
      <c r="D65" s="211"/>
      <c r="E65" s="212"/>
      <c r="F65" s="50"/>
      <c r="G65" s="498">
        <f t="shared" si="0"/>
        <v>0</v>
      </c>
    </row>
    <row r="66" spans="1:9" x14ac:dyDescent="0.25">
      <c r="A66" s="127" t="s">
        <v>867</v>
      </c>
      <c r="B66" s="52">
        <v>654</v>
      </c>
      <c r="C66" s="128" t="s">
        <v>253</v>
      </c>
      <c r="D66" s="211"/>
      <c r="E66" s="212"/>
      <c r="F66" s="50"/>
      <c r="G66" s="498">
        <f t="shared" si="0"/>
        <v>0</v>
      </c>
    </row>
    <row r="67" spans="1:9" x14ac:dyDescent="0.25">
      <c r="A67" s="127" t="s">
        <v>868</v>
      </c>
      <c r="B67" s="52">
        <v>655</v>
      </c>
      <c r="C67" s="128" t="s">
        <v>256</v>
      </c>
      <c r="D67" s="211"/>
      <c r="E67" s="212"/>
      <c r="F67" s="50"/>
      <c r="G67" s="498">
        <f t="shared" si="0"/>
        <v>0</v>
      </c>
    </row>
    <row r="68" spans="1:9" ht="12.75" customHeight="1" x14ac:dyDescent="0.25">
      <c r="A68" s="127" t="s">
        <v>869</v>
      </c>
      <c r="B68" s="52">
        <v>657</v>
      </c>
      <c r="C68" s="128" t="s">
        <v>259</v>
      </c>
      <c r="D68" s="211"/>
      <c r="E68" s="212"/>
      <c r="F68" s="50"/>
      <c r="G68" s="498">
        <f t="shared" si="0"/>
        <v>0</v>
      </c>
    </row>
    <row r="69" spans="1:9" ht="25.5" x14ac:dyDescent="0.25">
      <c r="A69" s="21" t="s">
        <v>445</v>
      </c>
      <c r="B69" s="129" t="s">
        <v>870</v>
      </c>
      <c r="C69" s="128" t="s">
        <v>261</v>
      </c>
      <c r="D69" s="539">
        <f>SUM(D49,D51,D55:D56,D63)</f>
        <v>0</v>
      </c>
      <c r="E69" s="540">
        <f>SUM(E49,E51,E55:E56,E63)</f>
        <v>0</v>
      </c>
      <c r="F69" s="50"/>
      <c r="G69" s="498">
        <f t="shared" si="0"/>
        <v>0</v>
      </c>
    </row>
    <row r="70" spans="1:9" x14ac:dyDescent="0.25">
      <c r="A70" s="127" t="s">
        <v>872</v>
      </c>
      <c r="B70" s="129" t="s">
        <v>877</v>
      </c>
      <c r="C70" s="128" t="s">
        <v>871</v>
      </c>
      <c r="D70" s="539">
        <f>SUM(D71:D72)</f>
        <v>0</v>
      </c>
      <c r="E70" s="540">
        <f>SUM(E71:E72)</f>
        <v>0</v>
      </c>
      <c r="F70" s="50"/>
      <c r="G70" s="498">
        <f t="shared" si="0"/>
        <v>0</v>
      </c>
    </row>
    <row r="71" spans="1:9" x14ac:dyDescent="0.25">
      <c r="A71" s="547" t="s">
        <v>981</v>
      </c>
      <c r="B71" s="204">
        <v>899</v>
      </c>
      <c r="C71" s="128" t="s">
        <v>873</v>
      </c>
      <c r="D71" s="211"/>
      <c r="E71" s="212"/>
      <c r="F71" s="50"/>
      <c r="G71" s="498">
        <f t="shared" si="0"/>
        <v>0</v>
      </c>
      <c r="H71" s="1188" t="s">
        <v>934</v>
      </c>
      <c r="I71" s="1188"/>
    </row>
    <row r="72" spans="1:9" x14ac:dyDescent="0.25">
      <c r="A72" s="547" t="s">
        <v>982</v>
      </c>
      <c r="B72" s="204">
        <v>692</v>
      </c>
      <c r="C72" s="128" t="s">
        <v>874</v>
      </c>
      <c r="D72" s="211"/>
      <c r="E72" s="212"/>
      <c r="F72" s="50"/>
      <c r="G72" s="498">
        <f>D72+E72</f>
        <v>0</v>
      </c>
      <c r="H72" s="502" t="s">
        <v>932</v>
      </c>
      <c r="I72" s="502" t="s">
        <v>933</v>
      </c>
    </row>
    <row r="73" spans="1:9" ht="12.75" customHeight="1" x14ac:dyDescent="0.25">
      <c r="A73" s="205" t="s">
        <v>29</v>
      </c>
      <c r="B73" s="206" t="s">
        <v>875</v>
      </c>
      <c r="C73" s="128" t="s">
        <v>876</v>
      </c>
      <c r="D73" s="548">
        <f>SUM(D69:D70)</f>
        <v>0</v>
      </c>
      <c r="E73" s="549">
        <f>SUM(E69:E70)</f>
        <v>0</v>
      </c>
      <c r="F73" s="50"/>
      <c r="G73" s="498">
        <f>D73+E73</f>
        <v>0</v>
      </c>
      <c r="H73" s="498">
        <f>D73-'10'!I25-'10'!I64</f>
        <v>0</v>
      </c>
      <c r="I73" s="498">
        <f>E73-'10'!L25-'10'!L64</f>
        <v>0</v>
      </c>
    </row>
    <row r="74" spans="1:9" ht="12.75" customHeight="1" x14ac:dyDescent="0.25">
      <c r="A74" s="53" t="s">
        <v>446</v>
      </c>
      <c r="B74" s="207" t="s">
        <v>881</v>
      </c>
      <c r="C74" s="128" t="s">
        <v>264</v>
      </c>
      <c r="D74" s="548">
        <f>D69-D44+D42</f>
        <v>0</v>
      </c>
      <c r="E74" s="549">
        <f>E69-E44+E42</f>
        <v>0</v>
      </c>
      <c r="F74" s="50"/>
      <c r="G74" s="498">
        <f>D74+E74</f>
        <v>0</v>
      </c>
    </row>
    <row r="75" spans="1:9" ht="12.75" customHeight="1" x14ac:dyDescent="0.25">
      <c r="A75" s="53" t="s">
        <v>447</v>
      </c>
      <c r="B75" s="207" t="s">
        <v>882</v>
      </c>
      <c r="C75" s="128" t="s">
        <v>267</v>
      </c>
      <c r="D75" s="548">
        <f>D69-D44</f>
        <v>0</v>
      </c>
      <c r="E75" s="549">
        <f>E69-E44</f>
        <v>0</v>
      </c>
      <c r="F75" s="50"/>
      <c r="G75" s="499">
        <f>D75+E75</f>
        <v>0</v>
      </c>
    </row>
    <row r="76" spans="1:9" ht="12.75" customHeight="1" thickBot="1" x14ac:dyDescent="0.3">
      <c r="A76" s="94" t="s">
        <v>878</v>
      </c>
      <c r="B76" s="459" t="s">
        <v>879</v>
      </c>
      <c r="C76" s="460" t="s">
        <v>880</v>
      </c>
      <c r="D76" s="543">
        <f>D70-D45</f>
        <v>0</v>
      </c>
      <c r="E76" s="544">
        <f>E70-E45</f>
        <v>0</v>
      </c>
      <c r="F76" s="50"/>
      <c r="G76" s="499">
        <f>D76+E76</f>
        <v>0</v>
      </c>
    </row>
    <row r="77" spans="1:9" ht="12.75" customHeight="1" thickBot="1" x14ac:dyDescent="0.3">
      <c r="A77" s="1169"/>
      <c r="B77" s="1170"/>
      <c r="C77" s="1171"/>
      <c r="D77" s="1172" t="s">
        <v>654</v>
      </c>
      <c r="E77" s="1173"/>
      <c r="F77" s="46"/>
    </row>
    <row r="78" spans="1:9" x14ac:dyDescent="0.25">
      <c r="A78" s="528" t="s">
        <v>939</v>
      </c>
      <c r="B78" s="529" t="s">
        <v>883</v>
      </c>
      <c r="C78" s="530" t="s">
        <v>270</v>
      </c>
      <c r="D78" s="1165">
        <f>+D74+E74</f>
        <v>0</v>
      </c>
      <c r="E78" s="1166"/>
      <c r="F78" s="19"/>
      <c r="G78" s="498"/>
    </row>
    <row r="79" spans="1:9" ht="13.5" thickBot="1" x14ac:dyDescent="0.3">
      <c r="A79" s="525" t="s">
        <v>937</v>
      </c>
      <c r="B79" s="526" t="s">
        <v>884</v>
      </c>
      <c r="C79" s="527" t="s">
        <v>273</v>
      </c>
      <c r="D79" s="1167">
        <f>+D75+E75</f>
        <v>0</v>
      </c>
      <c r="E79" s="1168"/>
      <c r="F79" s="19"/>
      <c r="G79" s="498"/>
    </row>
    <row r="80" spans="1:9" x14ac:dyDescent="0.25">
      <c r="A80" s="528" t="s">
        <v>942</v>
      </c>
      <c r="B80" s="529" t="s">
        <v>943</v>
      </c>
      <c r="C80" s="530" t="s">
        <v>940</v>
      </c>
      <c r="D80" s="1165">
        <f>D76+E76</f>
        <v>0</v>
      </c>
      <c r="E80" s="1166"/>
      <c r="F80" s="19"/>
      <c r="G80" s="498"/>
    </row>
    <row r="81" spans="1:7" ht="13.5" thickBot="1" x14ac:dyDescent="0.3">
      <c r="A81" s="525" t="s">
        <v>936</v>
      </c>
      <c r="B81" s="526" t="s">
        <v>944</v>
      </c>
      <c r="C81" s="527" t="s">
        <v>941</v>
      </c>
      <c r="D81" s="1167">
        <f>D79+D80</f>
        <v>0</v>
      </c>
      <c r="E81" s="1168"/>
      <c r="F81" s="19"/>
      <c r="G81" s="498"/>
    </row>
    <row r="82" spans="1:7" x14ac:dyDescent="0.25">
      <c r="A82" s="523"/>
      <c r="B82" s="488"/>
      <c r="C82" s="488"/>
      <c r="D82" s="524"/>
      <c r="E82" s="524"/>
      <c r="F82" s="19"/>
      <c r="G82" s="498"/>
    </row>
    <row r="83" spans="1:7" x14ac:dyDescent="0.25">
      <c r="A83" s="461"/>
      <c r="B83" s="23"/>
      <c r="C83" s="23"/>
      <c r="D83" s="61"/>
      <c r="E83" s="61"/>
      <c r="F83" s="61"/>
    </row>
    <row r="84" spans="1:7" x14ac:dyDescent="0.25">
      <c r="A84" s="22" t="s">
        <v>596</v>
      </c>
      <c r="B84" s="23"/>
      <c r="C84" s="23"/>
      <c r="D84" s="61"/>
      <c r="E84" s="61"/>
      <c r="F84" s="19"/>
    </row>
    <row r="85" spans="1:7" x14ac:dyDescent="0.25">
      <c r="A85" s="19" t="s">
        <v>613</v>
      </c>
      <c r="B85" s="23"/>
      <c r="C85" s="23"/>
      <c r="D85" s="61"/>
      <c r="E85" s="61"/>
      <c r="F85" s="19"/>
    </row>
    <row r="86" spans="1:7" x14ac:dyDescent="0.25">
      <c r="A86" s="19" t="s">
        <v>616</v>
      </c>
      <c r="B86" s="20"/>
      <c r="C86" s="20"/>
      <c r="D86" s="61"/>
      <c r="E86" s="61"/>
      <c r="F86" s="19"/>
    </row>
    <row r="87" spans="1:7" x14ac:dyDescent="0.25">
      <c r="A87" s="58"/>
      <c r="B87" s="20"/>
      <c r="C87" s="20"/>
      <c r="D87" s="61"/>
      <c r="E87" s="61"/>
      <c r="F87" s="19"/>
    </row>
    <row r="88" spans="1:7" x14ac:dyDescent="0.25">
      <c r="F88" s="19"/>
      <c r="G88" s="498">
        <f>G75+G76</f>
        <v>0</v>
      </c>
    </row>
    <row r="89" spans="1:7" s="495" customFormat="1" x14ac:dyDescent="0.25">
      <c r="A89" s="501" t="s">
        <v>931</v>
      </c>
      <c r="B89" s="502"/>
      <c r="C89" s="502"/>
      <c r="D89" s="498">
        <f>D75+D76</f>
        <v>0</v>
      </c>
      <c r="E89" s="498">
        <f>E75+E76</f>
        <v>0</v>
      </c>
      <c r="G89" s="498">
        <f>D89+E89</f>
        <v>0</v>
      </c>
    </row>
    <row r="90" spans="1:7" s="495" customFormat="1" x14ac:dyDescent="0.25">
      <c r="A90" s="501"/>
      <c r="B90" s="502"/>
      <c r="C90" s="502"/>
      <c r="D90" s="498"/>
      <c r="E90" s="498"/>
      <c r="F90" s="503" t="s">
        <v>925</v>
      </c>
      <c r="G90" s="500">
        <f>G88-G89</f>
        <v>0</v>
      </c>
    </row>
  </sheetData>
  <mergeCells count="14">
    <mergeCell ref="A1:E1"/>
    <mergeCell ref="A2:E2"/>
    <mergeCell ref="A3:E3"/>
    <mergeCell ref="A4:E4"/>
    <mergeCell ref="B6:C6"/>
    <mergeCell ref="D80:E80"/>
    <mergeCell ref="D81:E81"/>
    <mergeCell ref="H45:I45"/>
    <mergeCell ref="H71:I71"/>
    <mergeCell ref="A77:C77"/>
    <mergeCell ref="D77:E77"/>
    <mergeCell ref="D78:E78"/>
    <mergeCell ref="D79:E79"/>
    <mergeCell ref="A48:E48"/>
  </mergeCells>
  <conditionalFormatting sqref="H47:I47">
    <cfRule type="cellIs" dxfId="17" priority="1" stopIfTrue="1" operator="lessThan">
      <formula>0</formula>
    </cfRule>
    <cfRule type="cellIs" dxfId="16" priority="2" stopIfTrue="1" operator="greaterThan">
      <formula>0</formula>
    </cfRule>
  </conditionalFormatting>
  <conditionalFormatting sqref="H73:I73">
    <cfRule type="cellIs" dxfId="15" priority="3" stopIfTrue="1" operator="lessThan">
      <formula>0</formula>
    </cfRule>
    <cfRule type="cellIs" dxfId="14" priority="4" stopIfTrue="1" operator="greaterThan">
      <formula>0</formula>
    </cfRule>
  </conditionalFormatting>
  <pageMargins left="0.70866141732283472" right="0" top="0.39370078740157483" bottom="0.39370078740157483" header="0.51181102362204722" footer="0.51181102362204722"/>
  <pageSetup paperSize="9" scale="65" orientation="portrait" r:id="rId1"/>
  <headerFooter alignWithMargins="0"/>
  <rowBreaks count="1" manualBreakCount="1">
    <brk id="47"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1"/>
  <sheetViews>
    <sheetView zoomScaleNormal="100" workbookViewId="0">
      <selection activeCell="B13" sqref="B13"/>
    </sheetView>
  </sheetViews>
  <sheetFormatPr defaultColWidth="9.140625" defaultRowHeight="12.75" x14ac:dyDescent="0.25"/>
  <cols>
    <col min="1" max="1" width="45.5703125" style="9" customWidth="1"/>
    <col min="2" max="2" width="14.5703125" style="9" customWidth="1"/>
    <col min="3" max="3" width="15" style="9" customWidth="1"/>
    <col min="4" max="4" width="17.42578125" style="9" customWidth="1"/>
    <col min="5" max="5" width="11.42578125" style="9" customWidth="1"/>
    <col min="6" max="6" width="9.140625" style="9"/>
    <col min="7" max="7" width="10.28515625" style="9" bestFit="1" customWidth="1"/>
    <col min="8" max="16384" width="9.140625" style="9"/>
  </cols>
  <sheetData>
    <row r="1" spans="1:7" ht="18.75" x14ac:dyDescent="0.25">
      <c r="A1" s="438" t="s">
        <v>946</v>
      </c>
    </row>
    <row r="2" spans="1:7" ht="13.5" thickBot="1" x14ac:dyDescent="0.25">
      <c r="A2" s="216"/>
      <c r="B2" s="216"/>
      <c r="C2" s="216"/>
      <c r="D2" s="217" t="s">
        <v>469</v>
      </c>
    </row>
    <row r="3" spans="1:7" s="10" customFormat="1" ht="26.25" thickBot="1" x14ac:dyDescent="0.3">
      <c r="A3" s="218" t="s">
        <v>25</v>
      </c>
      <c r="B3" s="219" t="s">
        <v>470</v>
      </c>
      <c r="C3" s="220" t="s">
        <v>471</v>
      </c>
      <c r="D3" s="218" t="s">
        <v>472</v>
      </c>
      <c r="E3" s="1189" t="s">
        <v>935</v>
      </c>
      <c r="F3" s="1190"/>
      <c r="G3" s="1190"/>
    </row>
    <row r="4" spans="1:7" ht="13.5" thickBot="1" x14ac:dyDescent="0.3">
      <c r="A4" s="531" t="s">
        <v>955</v>
      </c>
      <c r="B4" s="532">
        <f>'2'!D89</f>
        <v>461.86418999998841</v>
      </c>
      <c r="C4" s="533">
        <f>'2'!E89</f>
        <v>526.00483000000008</v>
      </c>
      <c r="D4" s="552">
        <f>SUM(B4:C4)</f>
        <v>987.8690199999885</v>
      </c>
      <c r="E4" s="519">
        <f>B4-('2'!D75+'2'!D76)</f>
        <v>0</v>
      </c>
      <c r="F4" s="519">
        <f>C4-('2'!E75+'2'!E76)</f>
        <v>0</v>
      </c>
      <c r="G4" s="519">
        <f>D4-('2'!D81)</f>
        <v>0</v>
      </c>
    </row>
    <row r="5" spans="1:7" x14ac:dyDescent="0.25">
      <c r="A5" s="8"/>
      <c r="B5" s="8"/>
      <c r="C5" s="8"/>
      <c r="D5" s="8"/>
    </row>
    <row r="6" spans="1:7" x14ac:dyDescent="0.25">
      <c r="A6" s="8"/>
      <c r="B6" s="8"/>
      <c r="C6" s="8"/>
      <c r="D6" s="8"/>
    </row>
    <row r="7" spans="1:7" x14ac:dyDescent="0.25">
      <c r="A7" s="302"/>
      <c r="B7" s="534"/>
      <c r="C7" s="534"/>
      <c r="D7" s="534"/>
    </row>
    <row r="8" spans="1:7" x14ac:dyDescent="0.25">
      <c r="A8" s="302"/>
      <c r="B8" s="614"/>
      <c r="C8" s="614"/>
      <c r="D8" s="614"/>
    </row>
    <row r="9" spans="1:7" x14ac:dyDescent="0.25">
      <c r="B9" s="302"/>
      <c r="C9" s="302"/>
      <c r="D9" s="302"/>
    </row>
    <row r="10" spans="1:7" x14ac:dyDescent="0.25">
      <c r="A10" s="353"/>
      <c r="B10" s="353"/>
      <c r="C10" s="353"/>
      <c r="D10" s="353"/>
    </row>
    <row r="11" spans="1:7" x14ac:dyDescent="0.25">
      <c r="A11" s="8"/>
      <c r="B11" s="8"/>
      <c r="C11" s="8"/>
      <c r="D11" s="8"/>
    </row>
    <row r="12" spans="1:7" x14ac:dyDescent="0.25">
      <c r="A12" s="8"/>
      <c r="B12" s="8"/>
      <c r="C12" s="8"/>
      <c r="D12" s="8"/>
    </row>
    <row r="13" spans="1:7" x14ac:dyDescent="0.25">
      <c r="A13" s="8"/>
      <c r="B13" s="8"/>
      <c r="C13" s="8"/>
      <c r="D13" s="8"/>
    </row>
    <row r="14" spans="1:7" x14ac:dyDescent="0.25">
      <c r="A14" s="8"/>
      <c r="B14" s="8"/>
      <c r="C14" s="8"/>
      <c r="D14" s="8"/>
    </row>
    <row r="15" spans="1:7" x14ac:dyDescent="0.25">
      <c r="A15" s="8"/>
      <c r="B15" s="8"/>
      <c r="C15" s="8"/>
      <c r="D15" s="8"/>
    </row>
    <row r="16" spans="1:7" x14ac:dyDescent="0.25">
      <c r="A16" s="8"/>
      <c r="B16" s="8"/>
      <c r="C16" s="8"/>
      <c r="D16" s="8"/>
    </row>
    <row r="17" spans="1:4" x14ac:dyDescent="0.25">
      <c r="A17" s="8"/>
      <c r="B17" s="8"/>
      <c r="C17" s="8"/>
      <c r="D17" s="8"/>
    </row>
    <row r="18" spans="1:4" x14ac:dyDescent="0.25">
      <c r="A18" s="8"/>
      <c r="B18" s="8"/>
      <c r="C18" s="8"/>
      <c r="D18" s="8"/>
    </row>
    <row r="19" spans="1:4" x14ac:dyDescent="0.25">
      <c r="A19" s="8"/>
      <c r="B19" s="8"/>
      <c r="C19" s="8"/>
      <c r="D19" s="8"/>
    </row>
    <row r="20" spans="1:4" x14ac:dyDescent="0.25">
      <c r="A20" s="8"/>
      <c r="B20" s="8"/>
      <c r="C20" s="8"/>
      <c r="D20" s="8"/>
    </row>
    <row r="21" spans="1:4" x14ac:dyDescent="0.25">
      <c r="A21" s="8"/>
      <c r="B21" s="8"/>
      <c r="C21" s="8"/>
      <c r="D21" s="8"/>
    </row>
  </sheetData>
  <sheetProtection sheet="1"/>
  <mergeCells count="1">
    <mergeCell ref="E3:G3"/>
  </mergeCells>
  <phoneticPr fontId="15" type="noConversion"/>
  <conditionalFormatting sqref="E4:G4">
    <cfRule type="cellIs" dxfId="13" priority="1" stopIfTrue="1" operator="lessThan">
      <formula>0</formula>
    </cfRule>
    <cfRule type="cellIs" dxfId="12" priority="2" stopIfTrue="1" operator="greaterThan">
      <formula>0</formula>
    </cfRule>
  </conditionalFormatting>
  <printOptions horizontalCentered="1"/>
  <pageMargins left="0.78740157480314965" right="0.78740157480314965" top="0.98425196850393704" bottom="0.98425196850393704" header="0.51181102362204722" footer="0.51181102362204722"/>
  <pageSetup paperSize="9" orientation="landscape" cellComments="asDisplayed"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BF6B8-DDDA-48FC-91FE-5C0773E9220E}">
  <sheetPr>
    <pageSetUpPr fitToPage="1"/>
  </sheetPr>
  <dimension ref="A1:R72"/>
  <sheetViews>
    <sheetView zoomScale="96" zoomScaleNormal="96" workbookViewId="0">
      <pane xSplit="7" ySplit="6" topLeftCell="H30" activePane="bottomRight" state="frozen"/>
      <selection activeCell="H37" activeCellId="1" sqref="H7:M35 H37:M56"/>
      <selection pane="topRight" activeCell="H37" activeCellId="1" sqref="H7:M35 H37:M56"/>
      <selection pane="bottomLeft" activeCell="H37" activeCellId="1" sqref="H7:M35 H37:M56"/>
      <selection pane="bottomRight" activeCell="H13" sqref="H13"/>
    </sheetView>
  </sheetViews>
  <sheetFormatPr defaultColWidth="9.140625" defaultRowHeight="12.75" x14ac:dyDescent="0.25"/>
  <cols>
    <col min="1" max="1" width="1.42578125" style="302" customWidth="1"/>
    <col min="2" max="2" width="4.42578125" style="302" customWidth="1"/>
    <col min="3" max="3" width="3.140625" style="302" customWidth="1"/>
    <col min="4" max="5" width="6.140625" style="302" customWidth="1"/>
    <col min="6" max="6" width="43.5703125" style="302" customWidth="1"/>
    <col min="7" max="7" width="5.28515625" style="350" customWidth="1"/>
    <col min="8" max="13" width="11.5703125" style="302" customWidth="1"/>
    <col min="14" max="14" width="2" style="299" customWidth="1"/>
    <col min="15" max="16384" width="9.140625" style="302"/>
  </cols>
  <sheetData>
    <row r="1" spans="1:18" ht="22.5" customHeight="1" x14ac:dyDescent="0.25">
      <c r="A1" s="716" t="s">
        <v>1050</v>
      </c>
      <c r="B1" s="299"/>
      <c r="C1" s="299"/>
      <c r="D1" s="299"/>
      <c r="E1" s="299"/>
      <c r="F1" s="300"/>
      <c r="G1" s="301"/>
      <c r="H1" s="299"/>
      <c r="I1" s="299"/>
      <c r="J1" s="299"/>
      <c r="K1" s="299"/>
      <c r="L1" s="299"/>
      <c r="M1" s="299"/>
      <c r="N1" s="353"/>
    </row>
    <row r="2" spans="1:18" ht="22.5" customHeight="1" x14ac:dyDescent="0.25">
      <c r="A2" s="716"/>
      <c r="B2" s="299"/>
      <c r="C2" s="299"/>
      <c r="D2" s="299"/>
      <c r="E2" s="299"/>
      <c r="F2" s="300"/>
      <c r="G2" s="301"/>
      <c r="H2" s="299"/>
      <c r="I2" s="299"/>
      <c r="J2" s="299"/>
      <c r="K2" s="299"/>
      <c r="L2" s="299"/>
      <c r="M2" s="299"/>
      <c r="N2" s="353"/>
    </row>
    <row r="3" spans="1:18" ht="27" customHeight="1" thickBot="1" x14ac:dyDescent="0.3">
      <c r="A3" s="298"/>
      <c r="B3" s="299"/>
      <c r="C3" s="299"/>
      <c r="D3" s="299"/>
      <c r="E3" s="299"/>
      <c r="F3" s="300"/>
      <c r="G3" s="301"/>
      <c r="H3" s="299"/>
      <c r="I3" s="299"/>
      <c r="J3" s="299"/>
      <c r="K3" s="299"/>
      <c r="L3" s="299"/>
      <c r="M3" s="653" t="s">
        <v>761</v>
      </c>
      <c r="N3" s="868"/>
    </row>
    <row r="4" spans="1:18" ht="14.25" customHeight="1" x14ac:dyDescent="0.25">
      <c r="A4" s="1202" t="s">
        <v>669</v>
      </c>
      <c r="B4" s="1203"/>
      <c r="C4" s="1203"/>
      <c r="D4" s="1203"/>
      <c r="E4" s="1203"/>
      <c r="F4" s="1204"/>
      <c r="G4" s="1211" t="s">
        <v>448</v>
      </c>
      <c r="H4" s="1191" t="s">
        <v>670</v>
      </c>
      <c r="I4" s="1214"/>
      <c r="J4" s="1191" t="s">
        <v>671</v>
      </c>
      <c r="K4" s="1214"/>
      <c r="L4" s="1191" t="s">
        <v>672</v>
      </c>
      <c r="M4" s="1192"/>
      <c r="N4" s="869"/>
    </row>
    <row r="5" spans="1:18" ht="13.5" customHeight="1" x14ac:dyDescent="0.25">
      <c r="A5" s="1205"/>
      <c r="B5" s="1206"/>
      <c r="C5" s="1206"/>
      <c r="D5" s="1206"/>
      <c r="E5" s="1206"/>
      <c r="F5" s="1207"/>
      <c r="G5" s="1212"/>
      <c r="H5" s="870" t="s">
        <v>673</v>
      </c>
      <c r="I5" s="871" t="s">
        <v>449</v>
      </c>
      <c r="J5" s="870" t="s">
        <v>599</v>
      </c>
      <c r="K5" s="871" t="s">
        <v>449</v>
      </c>
      <c r="L5" s="870" t="s">
        <v>599</v>
      </c>
      <c r="M5" s="872" t="s">
        <v>449</v>
      </c>
      <c r="N5" s="301"/>
    </row>
    <row r="6" spans="1:18" ht="11.25" customHeight="1" thickBot="1" x14ac:dyDescent="0.3">
      <c r="A6" s="1208"/>
      <c r="B6" s="1209"/>
      <c r="C6" s="1209"/>
      <c r="D6" s="1209"/>
      <c r="E6" s="1209"/>
      <c r="F6" s="1210"/>
      <c r="G6" s="1213"/>
      <c r="H6" s="873">
        <v>1</v>
      </c>
      <c r="I6" s="874">
        <v>2</v>
      </c>
      <c r="J6" s="873">
        <v>3</v>
      </c>
      <c r="K6" s="874">
        <v>4</v>
      </c>
      <c r="L6" s="873">
        <v>5</v>
      </c>
      <c r="M6" s="875">
        <v>6</v>
      </c>
      <c r="N6" s="876"/>
    </row>
    <row r="7" spans="1:18" ht="12.75" customHeight="1" x14ac:dyDescent="0.25">
      <c r="A7" s="1196" t="s">
        <v>31</v>
      </c>
      <c r="B7" s="1197"/>
      <c r="C7" s="1197"/>
      <c r="D7" s="1197"/>
      <c r="E7" s="1197"/>
      <c r="F7" s="1198"/>
      <c r="G7" s="303">
        <v>1</v>
      </c>
      <c r="H7" s="654">
        <f t="shared" ref="H7:M7" si="0">+H8+H33</f>
        <v>54546.314379999996</v>
      </c>
      <c r="I7" s="655">
        <f t="shared" si="0"/>
        <v>54764.205059999993</v>
      </c>
      <c r="J7" s="304">
        <f t="shared" si="0"/>
        <v>0</v>
      </c>
      <c r="K7" s="305">
        <f t="shared" si="0"/>
        <v>0</v>
      </c>
      <c r="L7" s="304">
        <f t="shared" si="0"/>
        <v>54546.314379999996</v>
      </c>
      <c r="M7" s="306">
        <f t="shared" si="0"/>
        <v>54764.205059999993</v>
      </c>
      <c r="N7" s="301"/>
    </row>
    <row r="8" spans="1:18" ht="12.75" customHeight="1" x14ac:dyDescent="0.25">
      <c r="A8" s="307"/>
      <c r="B8" s="1194" t="s">
        <v>1157</v>
      </c>
      <c r="C8" s="1194"/>
      <c r="D8" s="1194"/>
      <c r="E8" s="1194"/>
      <c r="F8" s="1195"/>
      <c r="G8" s="308">
        <f>G7+1</f>
        <v>2</v>
      </c>
      <c r="H8" s="656">
        <f t="shared" ref="H8:M8" si="1">+H9+H19+H26</f>
        <v>54478.329249999995</v>
      </c>
      <c r="I8" s="657">
        <f t="shared" si="1"/>
        <v>54764.205059999993</v>
      </c>
      <c r="J8" s="585">
        <f t="shared" si="1"/>
        <v>0</v>
      </c>
      <c r="K8" s="586">
        <f t="shared" si="1"/>
        <v>0</v>
      </c>
      <c r="L8" s="585">
        <f t="shared" si="1"/>
        <v>54478.329249999995</v>
      </c>
      <c r="M8" s="587">
        <f t="shared" si="1"/>
        <v>54764.205059999993</v>
      </c>
      <c r="N8" s="301"/>
      <c r="R8" s="718"/>
    </row>
    <row r="9" spans="1:18" ht="12.75" customHeight="1" x14ac:dyDescent="0.25">
      <c r="A9" s="309"/>
      <c r="B9" s="310"/>
      <c r="C9" s="311" t="s">
        <v>674</v>
      </c>
      <c r="D9" s="312" t="s">
        <v>32</v>
      </c>
      <c r="E9" s="310"/>
      <c r="F9" s="313"/>
      <c r="G9" s="314">
        <f t="shared" ref="G9:G35" si="2">G8+1</f>
        <v>3</v>
      </c>
      <c r="H9" s="658">
        <f t="shared" ref="H9:M9" si="3">+H10+H13</f>
        <v>53405.062249999995</v>
      </c>
      <c r="I9" s="659">
        <f t="shared" si="3"/>
        <v>53805.506859999994</v>
      </c>
      <c r="J9" s="588">
        <f t="shared" si="3"/>
        <v>0</v>
      </c>
      <c r="K9" s="589">
        <f t="shared" si="3"/>
        <v>0</v>
      </c>
      <c r="L9" s="588">
        <f t="shared" si="3"/>
        <v>53405.062249999995</v>
      </c>
      <c r="M9" s="590">
        <f t="shared" si="3"/>
        <v>53805.506859999994</v>
      </c>
      <c r="N9" s="301"/>
    </row>
    <row r="10" spans="1:18" ht="12.75" customHeight="1" x14ac:dyDescent="0.25">
      <c r="A10" s="315"/>
      <c r="B10" s="316"/>
      <c r="C10" s="316"/>
      <c r="D10" s="316" t="s">
        <v>450</v>
      </c>
      <c r="E10" s="316" t="s">
        <v>33</v>
      </c>
      <c r="F10" s="317"/>
      <c r="G10" s="318">
        <f t="shared" si="2"/>
        <v>4</v>
      </c>
      <c r="H10" s="660">
        <f t="shared" ref="H10:M10" si="4">+H11+H12</f>
        <v>1398.10645</v>
      </c>
      <c r="I10" s="661">
        <f t="shared" si="4"/>
        <v>1798.55106</v>
      </c>
      <c r="J10" s="319">
        <f t="shared" si="4"/>
        <v>0</v>
      </c>
      <c r="K10" s="320">
        <f t="shared" si="4"/>
        <v>0</v>
      </c>
      <c r="L10" s="319">
        <f t="shared" si="4"/>
        <v>1398.10645</v>
      </c>
      <c r="M10" s="321">
        <f t="shared" si="4"/>
        <v>1798.55106</v>
      </c>
      <c r="N10" s="301"/>
      <c r="R10" s="718"/>
    </row>
    <row r="11" spans="1:18" ht="12.75" customHeight="1" x14ac:dyDescent="0.25">
      <c r="A11" s="322"/>
      <c r="B11" s="323"/>
      <c r="C11" s="323"/>
      <c r="D11" s="323"/>
      <c r="E11" s="323" t="s">
        <v>674</v>
      </c>
      <c r="F11" s="323" t="s">
        <v>676</v>
      </c>
      <c r="G11" s="877">
        <f t="shared" si="2"/>
        <v>5</v>
      </c>
      <c r="H11" s="878">
        <f>'5.d'!H6</f>
        <v>0</v>
      </c>
      <c r="I11" s="879">
        <f>'5.d'!I6</f>
        <v>150.89860999999999</v>
      </c>
      <c r="J11" s="878">
        <f>'5.d'!J6</f>
        <v>0</v>
      </c>
      <c r="K11" s="879">
        <f>'5.d'!K6</f>
        <v>0</v>
      </c>
      <c r="L11" s="880">
        <f>'5.d'!L6</f>
        <v>0</v>
      </c>
      <c r="M11" s="881">
        <f>'5.d'!M6</f>
        <v>150.89860999999999</v>
      </c>
      <c r="N11" s="882"/>
    </row>
    <row r="12" spans="1:18" ht="12.75" customHeight="1" x14ac:dyDescent="0.25">
      <c r="A12" s="322"/>
      <c r="B12" s="323"/>
      <c r="C12" s="323"/>
      <c r="D12" s="323"/>
      <c r="E12" s="299"/>
      <c r="F12" s="323" t="s">
        <v>677</v>
      </c>
      <c r="G12" s="877">
        <f t="shared" si="2"/>
        <v>6</v>
      </c>
      <c r="H12" s="878">
        <f>'5.d'!H18</f>
        <v>1398.10645</v>
      </c>
      <c r="I12" s="879">
        <f>'5.d'!I18</f>
        <v>1647.65245</v>
      </c>
      <c r="J12" s="880">
        <f>'5.d'!J18</f>
        <v>0</v>
      </c>
      <c r="K12" s="883">
        <f>'5.d'!K18</f>
        <v>0</v>
      </c>
      <c r="L12" s="880">
        <f>'5.d'!L18</f>
        <v>1398.10645</v>
      </c>
      <c r="M12" s="881">
        <f>'5.d'!M18</f>
        <v>1647.65245</v>
      </c>
      <c r="N12" s="882"/>
      <c r="R12" s="718"/>
    </row>
    <row r="13" spans="1:18" ht="12.75" customHeight="1" x14ac:dyDescent="0.25">
      <c r="A13" s="315"/>
      <c r="B13" s="316"/>
      <c r="C13" s="316"/>
      <c r="D13" s="316"/>
      <c r="E13" s="316" t="s">
        <v>34</v>
      </c>
      <c r="F13" s="317"/>
      <c r="G13" s="318">
        <f>G12+1</f>
        <v>7</v>
      </c>
      <c r="H13" s="660">
        <f t="shared" ref="H13:M13" si="5">+H14+H18</f>
        <v>52006.955799999996</v>
      </c>
      <c r="I13" s="661">
        <f t="shared" si="5"/>
        <v>52006.955799999996</v>
      </c>
      <c r="J13" s="319">
        <f t="shared" si="5"/>
        <v>0</v>
      </c>
      <c r="K13" s="320">
        <f t="shared" si="5"/>
        <v>0</v>
      </c>
      <c r="L13" s="319">
        <f t="shared" si="5"/>
        <v>52006.955799999996</v>
      </c>
      <c r="M13" s="321">
        <f t="shared" si="5"/>
        <v>52006.955799999996</v>
      </c>
      <c r="N13" s="301"/>
    </row>
    <row r="14" spans="1:18" ht="12.75" customHeight="1" x14ac:dyDescent="0.25">
      <c r="A14" s="324"/>
      <c r="B14" s="323"/>
      <c r="C14" s="323"/>
      <c r="D14" s="323"/>
      <c r="E14" s="323" t="s">
        <v>674</v>
      </c>
      <c r="F14" s="323" t="s">
        <v>35</v>
      </c>
      <c r="G14" s="325">
        <f t="shared" si="2"/>
        <v>8</v>
      </c>
      <c r="H14" s="878">
        <f t="shared" ref="H14:M14" si="6">+H15+H16+H17</f>
        <v>40827.555</v>
      </c>
      <c r="I14" s="879">
        <f t="shared" si="6"/>
        <v>40827.555</v>
      </c>
      <c r="J14" s="880">
        <f t="shared" si="6"/>
        <v>0</v>
      </c>
      <c r="K14" s="883">
        <f t="shared" si="6"/>
        <v>0</v>
      </c>
      <c r="L14" s="880">
        <f t="shared" si="6"/>
        <v>40827.555</v>
      </c>
      <c r="M14" s="881">
        <f t="shared" si="6"/>
        <v>40827.555</v>
      </c>
      <c r="N14" s="882"/>
    </row>
    <row r="15" spans="1:18" ht="12.75" customHeight="1" x14ac:dyDescent="0.25">
      <c r="A15" s="324"/>
      <c r="B15" s="323"/>
      <c r="C15" s="323"/>
      <c r="D15" s="323"/>
      <c r="E15" s="299"/>
      <c r="F15" s="323" t="s">
        <v>731</v>
      </c>
      <c r="G15" s="325">
        <f t="shared" si="2"/>
        <v>9</v>
      </c>
      <c r="H15" s="878">
        <f>'5.a'!E8</f>
        <v>40827.555</v>
      </c>
      <c r="I15" s="879">
        <f>'5.a'!F8</f>
        <v>40827.555</v>
      </c>
      <c r="J15" s="880">
        <f>'5.a'!G8</f>
        <v>0</v>
      </c>
      <c r="K15" s="883">
        <f>'5.a'!H8</f>
        <v>0</v>
      </c>
      <c r="L15" s="880">
        <f t="shared" ref="L15:M18" si="7">+H15+J15</f>
        <v>40827.555</v>
      </c>
      <c r="M15" s="881">
        <f t="shared" si="7"/>
        <v>40827.555</v>
      </c>
      <c r="N15" s="882"/>
    </row>
    <row r="16" spans="1:18" ht="12.75" customHeight="1" x14ac:dyDescent="0.25">
      <c r="A16" s="326"/>
      <c r="B16" s="323"/>
      <c r="C16" s="323"/>
      <c r="D16" s="323"/>
      <c r="E16" s="323"/>
      <c r="F16" s="323" t="s">
        <v>730</v>
      </c>
      <c r="G16" s="325">
        <f t="shared" si="2"/>
        <v>10</v>
      </c>
      <c r="H16" s="878">
        <f>'5.c'!E18</f>
        <v>0</v>
      </c>
      <c r="I16" s="879">
        <f>'5.c'!F18</f>
        <v>0</v>
      </c>
      <c r="J16" s="880">
        <f>'5.c'!G18</f>
        <v>0</v>
      </c>
      <c r="K16" s="883">
        <f>'5.c'!H18</f>
        <v>0</v>
      </c>
      <c r="L16" s="880">
        <f t="shared" si="7"/>
        <v>0</v>
      </c>
      <c r="M16" s="881">
        <f t="shared" si="7"/>
        <v>0</v>
      </c>
      <c r="N16" s="882"/>
    </row>
    <row r="17" spans="1:14" ht="12.75" customHeight="1" x14ac:dyDescent="0.25">
      <c r="A17" s="324"/>
      <c r="B17" s="323"/>
      <c r="C17" s="323"/>
      <c r="D17" s="323"/>
      <c r="E17" s="299"/>
      <c r="F17" s="323" t="s">
        <v>732</v>
      </c>
      <c r="G17" s="325">
        <f t="shared" si="2"/>
        <v>11</v>
      </c>
      <c r="H17" s="878">
        <f>'5.a'!E19</f>
        <v>0</v>
      </c>
      <c r="I17" s="879">
        <f>'5.a'!F19</f>
        <v>0</v>
      </c>
      <c r="J17" s="880">
        <f>'5.a'!G19</f>
        <v>0</v>
      </c>
      <c r="K17" s="883">
        <f>'5.a'!H19</f>
        <v>0</v>
      </c>
      <c r="L17" s="880">
        <f t="shared" si="7"/>
        <v>0</v>
      </c>
      <c r="M17" s="881">
        <f t="shared" si="7"/>
        <v>0</v>
      </c>
      <c r="N17" s="882"/>
    </row>
    <row r="18" spans="1:14" ht="12.75" customHeight="1" x14ac:dyDescent="0.25">
      <c r="A18" s="327"/>
      <c r="B18" s="323"/>
      <c r="C18" s="323"/>
      <c r="D18" s="323"/>
      <c r="E18" s="323"/>
      <c r="F18" s="323" t="s">
        <v>677</v>
      </c>
      <c r="G18" s="325">
        <f t="shared" si="2"/>
        <v>12</v>
      </c>
      <c r="H18" s="878">
        <f>'5.b'!E7</f>
        <v>11179.400799999999</v>
      </c>
      <c r="I18" s="879">
        <f>'5.b'!F7</f>
        <v>11179.400799999999</v>
      </c>
      <c r="J18" s="880">
        <f>'5.b'!G7</f>
        <v>0</v>
      </c>
      <c r="K18" s="883">
        <f>'5.b'!H7</f>
        <v>0</v>
      </c>
      <c r="L18" s="880">
        <f t="shared" si="7"/>
        <v>11179.400799999999</v>
      </c>
      <c r="M18" s="881">
        <f t="shared" si="7"/>
        <v>11179.400799999999</v>
      </c>
      <c r="N18" s="882"/>
    </row>
    <row r="19" spans="1:14" ht="12.75" customHeight="1" x14ac:dyDescent="0.25">
      <c r="A19" s="309"/>
      <c r="B19" s="310"/>
      <c r="C19" s="311"/>
      <c r="D19" s="312" t="s">
        <v>36</v>
      </c>
      <c r="E19" s="310"/>
      <c r="F19" s="313"/>
      <c r="G19" s="314">
        <f t="shared" si="2"/>
        <v>13</v>
      </c>
      <c r="H19" s="658">
        <f t="shared" ref="H19:M19" si="8">+H20+H23</f>
        <v>1073.2670000000001</v>
      </c>
      <c r="I19" s="659">
        <f t="shared" si="8"/>
        <v>958.69820000000004</v>
      </c>
      <c r="J19" s="588">
        <f t="shared" si="8"/>
        <v>0</v>
      </c>
      <c r="K19" s="589">
        <f t="shared" si="8"/>
        <v>0</v>
      </c>
      <c r="L19" s="588">
        <f t="shared" si="8"/>
        <v>1073.2670000000001</v>
      </c>
      <c r="M19" s="590">
        <f t="shared" si="8"/>
        <v>958.69820000000004</v>
      </c>
      <c r="N19" s="301"/>
    </row>
    <row r="20" spans="1:14" ht="12.75" customHeight="1" x14ac:dyDescent="0.25">
      <c r="A20" s="315"/>
      <c r="B20" s="316"/>
      <c r="C20" s="316"/>
      <c r="D20" s="316" t="s">
        <v>450</v>
      </c>
      <c r="E20" s="316" t="s">
        <v>37</v>
      </c>
      <c r="F20" s="317"/>
      <c r="G20" s="318">
        <f t="shared" si="2"/>
        <v>14</v>
      </c>
      <c r="H20" s="660">
        <f t="shared" ref="H20:M20" si="9">+H21+H22</f>
        <v>0</v>
      </c>
      <c r="I20" s="661">
        <f t="shared" si="9"/>
        <v>0</v>
      </c>
      <c r="J20" s="319">
        <f t="shared" si="9"/>
        <v>0</v>
      </c>
      <c r="K20" s="320">
        <f t="shared" si="9"/>
        <v>0</v>
      </c>
      <c r="L20" s="319">
        <f t="shared" si="9"/>
        <v>0</v>
      </c>
      <c r="M20" s="321">
        <f t="shared" si="9"/>
        <v>0</v>
      </c>
      <c r="N20" s="301"/>
    </row>
    <row r="21" spans="1:14" ht="12.75" customHeight="1" x14ac:dyDescent="0.25">
      <c r="A21" s="322"/>
      <c r="B21" s="323"/>
      <c r="C21" s="323"/>
      <c r="D21" s="323"/>
      <c r="E21" s="323" t="s">
        <v>674</v>
      </c>
      <c r="F21" s="323" t="s">
        <v>676</v>
      </c>
      <c r="G21" s="325">
        <f t="shared" si="2"/>
        <v>15</v>
      </c>
      <c r="H21" s="884">
        <f>'5.d'!H30</f>
        <v>0</v>
      </c>
      <c r="I21" s="885">
        <f>'5.d'!I30</f>
        <v>0</v>
      </c>
      <c r="J21" s="884">
        <f>'5.d'!J30</f>
        <v>0</v>
      </c>
      <c r="K21" s="885">
        <f>'5.d'!K30</f>
        <v>0</v>
      </c>
      <c r="L21" s="880">
        <f>'5.d'!L30</f>
        <v>0</v>
      </c>
      <c r="M21" s="881">
        <f>'5.d'!M30</f>
        <v>0</v>
      </c>
      <c r="N21" s="882"/>
    </row>
    <row r="22" spans="1:14" ht="12.75" customHeight="1" x14ac:dyDescent="0.25">
      <c r="A22" s="322"/>
      <c r="B22" s="323"/>
      <c r="C22" s="323"/>
      <c r="D22" s="323"/>
      <c r="E22" s="299"/>
      <c r="F22" s="323" t="s">
        <v>677</v>
      </c>
      <c r="G22" s="325">
        <f t="shared" si="2"/>
        <v>16</v>
      </c>
      <c r="H22" s="884">
        <f>'5.d'!H49</f>
        <v>0</v>
      </c>
      <c r="I22" s="885">
        <f>'5.d'!I49</f>
        <v>0</v>
      </c>
      <c r="J22" s="886">
        <f>'5.d'!J49</f>
        <v>0</v>
      </c>
      <c r="K22" s="887">
        <f>'5.d'!K49</f>
        <v>0</v>
      </c>
      <c r="L22" s="880">
        <f>'5.d'!L49</f>
        <v>0</v>
      </c>
      <c r="M22" s="881">
        <f>'5.d'!M49</f>
        <v>0</v>
      </c>
      <c r="N22" s="882"/>
    </row>
    <row r="23" spans="1:14" ht="12.75" customHeight="1" x14ac:dyDescent="0.25">
      <c r="A23" s="315"/>
      <c r="B23" s="316"/>
      <c r="C23" s="316"/>
      <c r="D23" s="316"/>
      <c r="E23" s="316" t="s">
        <v>38</v>
      </c>
      <c r="F23" s="317"/>
      <c r="G23" s="318">
        <f>G22+1</f>
        <v>17</v>
      </c>
      <c r="H23" s="660">
        <f t="shared" ref="H23:M23" si="10">+H24+H25</f>
        <v>1073.2670000000001</v>
      </c>
      <c r="I23" s="661">
        <f t="shared" si="10"/>
        <v>958.69820000000004</v>
      </c>
      <c r="J23" s="319">
        <f t="shared" si="10"/>
        <v>0</v>
      </c>
      <c r="K23" s="320">
        <f t="shared" si="10"/>
        <v>0</v>
      </c>
      <c r="L23" s="319">
        <f t="shared" si="10"/>
        <v>1073.2670000000001</v>
      </c>
      <c r="M23" s="321">
        <f t="shared" si="10"/>
        <v>958.69820000000004</v>
      </c>
      <c r="N23" s="301"/>
    </row>
    <row r="24" spans="1:14" ht="12.75" customHeight="1" x14ac:dyDescent="0.25">
      <c r="A24" s="324"/>
      <c r="B24" s="323"/>
      <c r="C24" s="323"/>
      <c r="D24" s="323"/>
      <c r="E24" s="323" t="s">
        <v>674</v>
      </c>
      <c r="F24" s="323" t="s">
        <v>676</v>
      </c>
      <c r="G24" s="325">
        <f t="shared" si="2"/>
        <v>18</v>
      </c>
      <c r="H24" s="878">
        <f>'5.a'!E26</f>
        <v>0</v>
      </c>
      <c r="I24" s="879">
        <f>'5.a'!F26</f>
        <v>0</v>
      </c>
      <c r="J24" s="880">
        <f>'5.a'!G26</f>
        <v>0</v>
      </c>
      <c r="K24" s="883">
        <f>'5.a'!H26</f>
        <v>0</v>
      </c>
      <c r="L24" s="880">
        <f>+H24+J24</f>
        <v>0</v>
      </c>
      <c r="M24" s="881">
        <f>+I24+K24</f>
        <v>0</v>
      </c>
      <c r="N24" s="882"/>
    </row>
    <row r="25" spans="1:14" ht="12.75" customHeight="1" x14ac:dyDescent="0.25">
      <c r="A25" s="327"/>
      <c r="B25" s="323"/>
      <c r="C25" s="323"/>
      <c r="D25" s="323"/>
      <c r="E25" s="299"/>
      <c r="F25" s="323" t="s">
        <v>677</v>
      </c>
      <c r="G25" s="325">
        <f t="shared" si="2"/>
        <v>19</v>
      </c>
      <c r="H25" s="878">
        <f>'5.b'!E23</f>
        <v>1073.2670000000001</v>
      </c>
      <c r="I25" s="879">
        <f>'5.b'!F23</f>
        <v>958.69820000000004</v>
      </c>
      <c r="J25" s="880">
        <f>'5.b'!G23</f>
        <v>0</v>
      </c>
      <c r="K25" s="883">
        <f>'5.b'!H23</f>
        <v>0</v>
      </c>
      <c r="L25" s="880">
        <f>+H25+J25</f>
        <v>1073.2670000000001</v>
      </c>
      <c r="M25" s="881">
        <f>+I25+K25</f>
        <v>958.69820000000004</v>
      </c>
      <c r="N25" s="882"/>
    </row>
    <row r="26" spans="1:14" ht="12.75" customHeight="1" x14ac:dyDescent="0.25">
      <c r="A26" s="309"/>
      <c r="B26" s="310"/>
      <c r="C26" s="311"/>
      <c r="D26" s="312" t="s">
        <v>39</v>
      </c>
      <c r="E26" s="310"/>
      <c r="F26" s="313"/>
      <c r="G26" s="314">
        <f t="shared" si="2"/>
        <v>20</v>
      </c>
      <c r="H26" s="658">
        <f t="shared" ref="H26:M26" si="11">+H27+H30</f>
        <v>0</v>
      </c>
      <c r="I26" s="659">
        <f t="shared" si="11"/>
        <v>0</v>
      </c>
      <c r="J26" s="588">
        <f t="shared" si="11"/>
        <v>0</v>
      </c>
      <c r="K26" s="589">
        <f t="shared" si="11"/>
        <v>0</v>
      </c>
      <c r="L26" s="588">
        <f t="shared" si="11"/>
        <v>0</v>
      </c>
      <c r="M26" s="590">
        <f t="shared" si="11"/>
        <v>0</v>
      </c>
      <c r="N26" s="301"/>
    </row>
    <row r="27" spans="1:14" ht="12.75" customHeight="1" x14ac:dyDescent="0.25">
      <c r="A27" s="315"/>
      <c r="B27" s="316"/>
      <c r="C27" s="316"/>
      <c r="D27" s="316" t="s">
        <v>450</v>
      </c>
      <c r="E27" s="316" t="s">
        <v>40</v>
      </c>
      <c r="F27" s="317"/>
      <c r="G27" s="318">
        <f t="shared" si="2"/>
        <v>21</v>
      </c>
      <c r="H27" s="660">
        <f t="shared" ref="H27:M27" si="12">+H28+H29</f>
        <v>0</v>
      </c>
      <c r="I27" s="661">
        <f t="shared" si="12"/>
        <v>0</v>
      </c>
      <c r="J27" s="319">
        <f t="shared" si="12"/>
        <v>0</v>
      </c>
      <c r="K27" s="320">
        <f t="shared" si="12"/>
        <v>0</v>
      </c>
      <c r="L27" s="319">
        <f t="shared" si="12"/>
        <v>0</v>
      </c>
      <c r="M27" s="321">
        <f t="shared" si="12"/>
        <v>0</v>
      </c>
      <c r="N27" s="301"/>
    </row>
    <row r="28" spans="1:14" ht="12.75" customHeight="1" x14ac:dyDescent="0.25">
      <c r="A28" s="322"/>
      <c r="B28" s="323"/>
      <c r="C28" s="323"/>
      <c r="D28" s="323"/>
      <c r="E28" s="323" t="s">
        <v>674</v>
      </c>
      <c r="F28" s="323" t="s">
        <v>676</v>
      </c>
      <c r="G28" s="325">
        <f t="shared" si="2"/>
        <v>22</v>
      </c>
      <c r="H28" s="884">
        <f>'5.d'!H59</f>
        <v>0</v>
      </c>
      <c r="I28" s="885">
        <f>'5.d'!I59</f>
        <v>0</v>
      </c>
      <c r="J28" s="884">
        <f>'5.d'!J59</f>
        <v>0</v>
      </c>
      <c r="K28" s="885">
        <f>'5.d'!K59</f>
        <v>0</v>
      </c>
      <c r="L28" s="880">
        <f>'5.d'!L59</f>
        <v>0</v>
      </c>
      <c r="M28" s="881">
        <f>'5.d'!M59</f>
        <v>0</v>
      </c>
      <c r="N28" s="882"/>
    </row>
    <row r="29" spans="1:14" ht="12.75" customHeight="1" x14ac:dyDescent="0.25">
      <c r="A29" s="322"/>
      <c r="B29" s="323"/>
      <c r="C29" s="323"/>
      <c r="D29" s="323"/>
      <c r="E29" s="299"/>
      <c r="F29" s="323" t="s">
        <v>677</v>
      </c>
      <c r="G29" s="325">
        <f t="shared" si="2"/>
        <v>23</v>
      </c>
      <c r="H29" s="884">
        <f>'5.d'!H65</f>
        <v>0</v>
      </c>
      <c r="I29" s="885">
        <f>'5.d'!I65</f>
        <v>0</v>
      </c>
      <c r="J29" s="886">
        <f>'5.d'!J65</f>
        <v>0</v>
      </c>
      <c r="K29" s="887">
        <f>'5.d'!K65</f>
        <v>0</v>
      </c>
      <c r="L29" s="880">
        <f>'5.d'!L65</f>
        <v>0</v>
      </c>
      <c r="M29" s="881">
        <f>'5.d'!M65</f>
        <v>0</v>
      </c>
      <c r="N29" s="882"/>
    </row>
    <row r="30" spans="1:14" ht="13.5" customHeight="1" x14ac:dyDescent="0.25">
      <c r="A30" s="315"/>
      <c r="B30" s="316"/>
      <c r="C30" s="316"/>
      <c r="D30" s="316"/>
      <c r="E30" s="316" t="s">
        <v>41</v>
      </c>
      <c r="F30" s="317"/>
      <c r="G30" s="318">
        <f t="shared" si="2"/>
        <v>24</v>
      </c>
      <c r="H30" s="660">
        <f t="shared" ref="H30:M30" si="13">+H31+H32</f>
        <v>0</v>
      </c>
      <c r="I30" s="661">
        <f t="shared" si="13"/>
        <v>0</v>
      </c>
      <c r="J30" s="319">
        <f t="shared" si="13"/>
        <v>0</v>
      </c>
      <c r="K30" s="320">
        <f>+K31+K32</f>
        <v>0</v>
      </c>
      <c r="L30" s="319">
        <f>+L31+L32</f>
        <v>0</v>
      </c>
      <c r="M30" s="321">
        <f t="shared" si="13"/>
        <v>0</v>
      </c>
      <c r="N30" s="882"/>
    </row>
    <row r="31" spans="1:14" ht="13.5" customHeight="1" x14ac:dyDescent="0.25">
      <c r="A31" s="324"/>
      <c r="B31" s="323"/>
      <c r="C31" s="323"/>
      <c r="D31" s="323"/>
      <c r="E31" s="323" t="s">
        <v>674</v>
      </c>
      <c r="F31" s="323" t="s">
        <v>676</v>
      </c>
      <c r="G31" s="325">
        <f t="shared" si="2"/>
        <v>25</v>
      </c>
      <c r="H31" s="878">
        <f>'5.a'!E37</f>
        <v>0</v>
      </c>
      <c r="I31" s="879">
        <f>'5.a'!F37</f>
        <v>0</v>
      </c>
      <c r="J31" s="880">
        <f>'5.a'!G37</f>
        <v>0</v>
      </c>
      <c r="K31" s="883">
        <f>'5.a'!H37</f>
        <v>0</v>
      </c>
      <c r="L31" s="880">
        <f>+H31+J31</f>
        <v>0</v>
      </c>
      <c r="M31" s="881">
        <f>+I31+K31</f>
        <v>0</v>
      </c>
      <c r="N31" s="882"/>
    </row>
    <row r="32" spans="1:14" ht="13.5" customHeight="1" x14ac:dyDescent="0.25">
      <c r="A32" s="327"/>
      <c r="B32" s="323"/>
      <c r="C32" s="323"/>
      <c r="D32" s="323"/>
      <c r="E32" s="299"/>
      <c r="F32" s="323" t="s">
        <v>677</v>
      </c>
      <c r="G32" s="325">
        <f t="shared" si="2"/>
        <v>26</v>
      </c>
      <c r="H32" s="878">
        <f>'5.b'!E39</f>
        <v>0</v>
      </c>
      <c r="I32" s="879">
        <f>'5.b'!F39</f>
        <v>0</v>
      </c>
      <c r="J32" s="880">
        <f>'5.b'!G39</f>
        <v>0</v>
      </c>
      <c r="K32" s="883">
        <f>'5.b'!H39</f>
        <v>0</v>
      </c>
      <c r="L32" s="880">
        <f>+H32+J32</f>
        <v>0</v>
      </c>
      <c r="M32" s="881">
        <f>+I32+K32</f>
        <v>0</v>
      </c>
      <c r="N32" s="882"/>
    </row>
    <row r="33" spans="1:14" ht="12.75" customHeight="1" x14ac:dyDescent="0.25">
      <c r="A33" s="307"/>
      <c r="B33" s="1194" t="s">
        <v>733</v>
      </c>
      <c r="C33" s="1194"/>
      <c r="D33" s="1194" t="s">
        <v>597</v>
      </c>
      <c r="E33" s="1194" t="s">
        <v>675</v>
      </c>
      <c r="F33" s="1195"/>
      <c r="G33" s="308">
        <f>G32+1</f>
        <v>27</v>
      </c>
      <c r="H33" s="656">
        <f t="shared" ref="H33:M33" si="14">+H34+H35</f>
        <v>67.985129999999998</v>
      </c>
      <c r="I33" s="657">
        <f t="shared" si="14"/>
        <v>0</v>
      </c>
      <c r="J33" s="585">
        <f t="shared" si="14"/>
        <v>0</v>
      </c>
      <c r="K33" s="586">
        <f t="shared" si="14"/>
        <v>0</v>
      </c>
      <c r="L33" s="585">
        <f t="shared" si="14"/>
        <v>67.985129999999998</v>
      </c>
      <c r="M33" s="587">
        <f t="shared" si="14"/>
        <v>0</v>
      </c>
      <c r="N33" s="301"/>
    </row>
    <row r="34" spans="1:14" ht="12.75" customHeight="1" x14ac:dyDescent="0.25">
      <c r="A34" s="324"/>
      <c r="B34" s="328"/>
      <c r="C34" s="328"/>
      <c r="D34" s="328"/>
      <c r="E34" s="888" t="s">
        <v>676</v>
      </c>
      <c r="F34" s="889"/>
      <c r="G34" s="325">
        <f>G33+1</f>
        <v>28</v>
      </c>
      <c r="H34" s="878">
        <f>'5.a'!E40</f>
        <v>0</v>
      </c>
      <c r="I34" s="879">
        <f>'5.a'!F40</f>
        <v>0</v>
      </c>
      <c r="J34" s="880">
        <f>'5.a'!G40</f>
        <v>0</v>
      </c>
      <c r="K34" s="883">
        <f>'5.a'!H40</f>
        <v>0</v>
      </c>
      <c r="L34" s="880">
        <f>+H34+J34</f>
        <v>0</v>
      </c>
      <c r="M34" s="881">
        <f>+I34+K34</f>
        <v>0</v>
      </c>
      <c r="N34" s="882"/>
    </row>
    <row r="35" spans="1:14" ht="12.75" customHeight="1" thickBot="1" x14ac:dyDescent="0.3">
      <c r="A35" s="329"/>
      <c r="B35" s="330"/>
      <c r="C35" s="330"/>
      <c r="D35" s="330"/>
      <c r="E35" s="890" t="s">
        <v>677</v>
      </c>
      <c r="F35" s="891"/>
      <c r="G35" s="331">
        <f t="shared" si="2"/>
        <v>29</v>
      </c>
      <c r="H35" s="892">
        <f>'5.b'!E42</f>
        <v>67.985129999999998</v>
      </c>
      <c r="I35" s="893">
        <f>'5.b'!F42</f>
        <v>0</v>
      </c>
      <c r="J35" s="894">
        <f>'5.b'!G42</f>
        <v>0</v>
      </c>
      <c r="K35" s="895">
        <f>'5.b'!H42</f>
        <v>0</v>
      </c>
      <c r="L35" s="894">
        <f>+H35+J35</f>
        <v>67.985129999999998</v>
      </c>
      <c r="M35" s="896">
        <f>+I35+K35</f>
        <v>0</v>
      </c>
      <c r="N35" s="882"/>
    </row>
    <row r="36" spans="1:14" ht="12.75" customHeight="1" thickBot="1" x14ac:dyDescent="0.3">
      <c r="A36" s="332"/>
      <c r="B36" s="332"/>
      <c r="C36" s="332"/>
      <c r="D36" s="332"/>
      <c r="E36" s="332"/>
      <c r="F36" s="332"/>
      <c r="G36" s="332"/>
      <c r="H36" s="333"/>
      <c r="I36" s="333"/>
      <c r="J36" s="333"/>
      <c r="K36" s="333"/>
      <c r="L36" s="333"/>
      <c r="M36" s="333"/>
      <c r="N36" s="332"/>
    </row>
    <row r="37" spans="1:14" ht="12.75" customHeight="1" x14ac:dyDescent="0.25">
      <c r="A37" s="1196" t="s">
        <v>734</v>
      </c>
      <c r="B37" s="1197"/>
      <c r="C37" s="1197"/>
      <c r="D37" s="1197"/>
      <c r="E37" s="1197"/>
      <c r="F37" s="1198"/>
      <c r="G37" s="303">
        <f>G35+1</f>
        <v>30</v>
      </c>
      <c r="H37" s="654">
        <f t="shared" ref="H37:M37" si="15">+H38+H43</f>
        <v>54546.314379999996</v>
      </c>
      <c r="I37" s="655">
        <f t="shared" si="15"/>
        <v>54764.205059999993</v>
      </c>
      <c r="J37" s="304">
        <f t="shared" si="15"/>
        <v>0</v>
      </c>
      <c r="K37" s="305">
        <f t="shared" si="15"/>
        <v>0</v>
      </c>
      <c r="L37" s="304">
        <f t="shared" si="15"/>
        <v>54546.314379999996</v>
      </c>
      <c r="M37" s="306">
        <f t="shared" si="15"/>
        <v>54764.205059999993</v>
      </c>
      <c r="N37" s="301"/>
    </row>
    <row r="38" spans="1:14" ht="12.75" customHeight="1" x14ac:dyDescent="0.25">
      <c r="A38" s="315"/>
      <c r="B38" s="316"/>
      <c r="C38" s="334" t="s">
        <v>674</v>
      </c>
      <c r="D38" s="316" t="s">
        <v>42</v>
      </c>
      <c r="E38" s="316"/>
      <c r="F38" s="317"/>
      <c r="G38" s="318">
        <f t="shared" ref="G38:G56" si="16">G37+1</f>
        <v>31</v>
      </c>
      <c r="H38" s="660">
        <f t="shared" ref="H38:M38" si="17">+H39+H40+H41+H42</f>
        <v>40827.555</v>
      </c>
      <c r="I38" s="661">
        <f t="shared" si="17"/>
        <v>40978.453609999997</v>
      </c>
      <c r="J38" s="319">
        <f t="shared" si="17"/>
        <v>0</v>
      </c>
      <c r="K38" s="320">
        <f t="shared" si="17"/>
        <v>0</v>
      </c>
      <c r="L38" s="319">
        <f t="shared" si="17"/>
        <v>40827.555</v>
      </c>
      <c r="M38" s="321">
        <f t="shared" si="17"/>
        <v>40978.453609999997</v>
      </c>
      <c r="N38" s="350"/>
    </row>
    <row r="39" spans="1:14" ht="12.75" customHeight="1" x14ac:dyDescent="0.25">
      <c r="A39" s="335"/>
      <c r="B39" s="328"/>
      <c r="C39" s="328"/>
      <c r="D39" s="336" t="s">
        <v>674</v>
      </c>
      <c r="E39" s="337" t="s">
        <v>43</v>
      </c>
      <c r="F39" s="338"/>
      <c r="G39" s="877">
        <f t="shared" si="16"/>
        <v>32</v>
      </c>
      <c r="H39" s="878">
        <f t="shared" ref="H39:M39" si="18">+H11+H14</f>
        <v>40827.555</v>
      </c>
      <c r="I39" s="879">
        <f t="shared" si="18"/>
        <v>40978.453609999997</v>
      </c>
      <c r="J39" s="880">
        <f t="shared" si="18"/>
        <v>0</v>
      </c>
      <c r="K39" s="883">
        <f t="shared" si="18"/>
        <v>0</v>
      </c>
      <c r="L39" s="880">
        <f t="shared" si="18"/>
        <v>40827.555</v>
      </c>
      <c r="M39" s="881">
        <f t="shared" si="18"/>
        <v>40978.453609999997</v>
      </c>
      <c r="N39" s="350"/>
    </row>
    <row r="40" spans="1:14" ht="12.75" customHeight="1" x14ac:dyDescent="0.25">
      <c r="A40" s="335"/>
      <c r="B40" s="328"/>
      <c r="C40" s="328"/>
      <c r="D40" s="328"/>
      <c r="E40" s="337" t="s">
        <v>44</v>
      </c>
      <c r="F40" s="338"/>
      <c r="G40" s="877">
        <f t="shared" si="16"/>
        <v>33</v>
      </c>
      <c r="H40" s="878">
        <f t="shared" ref="H40:M40" si="19">+H21+H24</f>
        <v>0</v>
      </c>
      <c r="I40" s="879">
        <f t="shared" si="19"/>
        <v>0</v>
      </c>
      <c r="J40" s="880">
        <f t="shared" si="19"/>
        <v>0</v>
      </c>
      <c r="K40" s="883">
        <f t="shared" si="19"/>
        <v>0</v>
      </c>
      <c r="L40" s="880">
        <f t="shared" si="19"/>
        <v>0</v>
      </c>
      <c r="M40" s="881">
        <f t="shared" si="19"/>
        <v>0</v>
      </c>
      <c r="N40" s="350"/>
    </row>
    <row r="41" spans="1:14" ht="12.75" customHeight="1" x14ac:dyDescent="0.25">
      <c r="A41" s="335"/>
      <c r="B41" s="328"/>
      <c r="C41" s="328"/>
      <c r="D41" s="328"/>
      <c r="E41" s="337" t="s">
        <v>45</v>
      </c>
      <c r="F41" s="338"/>
      <c r="G41" s="877">
        <f t="shared" si="16"/>
        <v>34</v>
      </c>
      <c r="H41" s="878">
        <f t="shared" ref="H41:M41" si="20">+H28+H31</f>
        <v>0</v>
      </c>
      <c r="I41" s="879">
        <f t="shared" si="20"/>
        <v>0</v>
      </c>
      <c r="J41" s="880">
        <f t="shared" si="20"/>
        <v>0</v>
      </c>
      <c r="K41" s="883">
        <f t="shared" si="20"/>
        <v>0</v>
      </c>
      <c r="L41" s="880">
        <f t="shared" si="20"/>
        <v>0</v>
      </c>
      <c r="M41" s="881">
        <f t="shared" si="20"/>
        <v>0</v>
      </c>
      <c r="N41" s="897"/>
    </row>
    <row r="42" spans="1:14" ht="12.75" customHeight="1" x14ac:dyDescent="0.25">
      <c r="A42" s="335"/>
      <c r="B42" s="328"/>
      <c r="C42" s="328"/>
      <c r="D42" s="336"/>
      <c r="E42" s="323" t="s">
        <v>46</v>
      </c>
      <c r="F42" s="338"/>
      <c r="G42" s="877">
        <f t="shared" si="16"/>
        <v>35</v>
      </c>
      <c r="H42" s="878">
        <f t="shared" ref="H42:M42" si="21">+H34</f>
        <v>0</v>
      </c>
      <c r="I42" s="879">
        <f t="shared" si="21"/>
        <v>0</v>
      </c>
      <c r="J42" s="880">
        <f t="shared" si="21"/>
        <v>0</v>
      </c>
      <c r="K42" s="883">
        <f t="shared" si="21"/>
        <v>0</v>
      </c>
      <c r="L42" s="880">
        <f t="shared" si="21"/>
        <v>0</v>
      </c>
      <c r="M42" s="881">
        <f t="shared" si="21"/>
        <v>0</v>
      </c>
      <c r="N42" s="897"/>
    </row>
    <row r="43" spans="1:14" ht="12.75" customHeight="1" x14ac:dyDescent="0.25">
      <c r="A43" s="315"/>
      <c r="B43" s="316"/>
      <c r="C43" s="339"/>
      <c r="D43" s="316" t="s">
        <v>47</v>
      </c>
      <c r="E43" s="316"/>
      <c r="F43" s="317"/>
      <c r="G43" s="318">
        <f t="shared" si="16"/>
        <v>36</v>
      </c>
      <c r="H43" s="660">
        <f t="shared" ref="H43:M43" si="22">+H44+H45+H46+H47</f>
        <v>13718.759379999998</v>
      </c>
      <c r="I43" s="661">
        <f t="shared" si="22"/>
        <v>13785.75145</v>
      </c>
      <c r="J43" s="319">
        <f t="shared" si="22"/>
        <v>0</v>
      </c>
      <c r="K43" s="320">
        <f t="shared" si="22"/>
        <v>0</v>
      </c>
      <c r="L43" s="319">
        <f t="shared" si="22"/>
        <v>13718.759379999998</v>
      </c>
      <c r="M43" s="321">
        <f t="shared" si="22"/>
        <v>13785.75145</v>
      </c>
      <c r="N43" s="897"/>
    </row>
    <row r="44" spans="1:14" ht="12.75" customHeight="1" x14ac:dyDescent="0.25">
      <c r="A44" s="340"/>
      <c r="B44" s="323"/>
      <c r="C44" s="337"/>
      <c r="D44" s="336" t="s">
        <v>674</v>
      </c>
      <c r="E44" s="337" t="s">
        <v>48</v>
      </c>
      <c r="F44" s="341"/>
      <c r="G44" s="877">
        <f t="shared" si="16"/>
        <v>37</v>
      </c>
      <c r="H44" s="878">
        <f t="shared" ref="H44:M44" si="23">+H12+H18</f>
        <v>12577.507249999999</v>
      </c>
      <c r="I44" s="879">
        <f t="shared" si="23"/>
        <v>12827.053249999999</v>
      </c>
      <c r="J44" s="880">
        <f t="shared" si="23"/>
        <v>0</v>
      </c>
      <c r="K44" s="883">
        <f t="shared" si="23"/>
        <v>0</v>
      </c>
      <c r="L44" s="880">
        <f t="shared" si="23"/>
        <v>12577.507249999999</v>
      </c>
      <c r="M44" s="881">
        <f t="shared" si="23"/>
        <v>12827.053249999999</v>
      </c>
      <c r="N44" s="350"/>
    </row>
    <row r="45" spans="1:14" ht="12.75" customHeight="1" x14ac:dyDescent="0.25">
      <c r="A45" s="340"/>
      <c r="B45" s="323"/>
      <c r="C45" s="337"/>
      <c r="D45" s="328"/>
      <c r="E45" s="337" t="s">
        <v>49</v>
      </c>
      <c r="F45" s="341"/>
      <c r="G45" s="877">
        <f t="shared" si="16"/>
        <v>38</v>
      </c>
      <c r="H45" s="878">
        <f t="shared" ref="H45:M45" si="24">+H22+H25</f>
        <v>1073.2670000000001</v>
      </c>
      <c r="I45" s="879">
        <f t="shared" si="24"/>
        <v>958.69820000000004</v>
      </c>
      <c r="J45" s="880">
        <f t="shared" si="24"/>
        <v>0</v>
      </c>
      <c r="K45" s="883">
        <f t="shared" si="24"/>
        <v>0</v>
      </c>
      <c r="L45" s="880">
        <f t="shared" si="24"/>
        <v>1073.2670000000001</v>
      </c>
      <c r="M45" s="881">
        <f t="shared" si="24"/>
        <v>958.69820000000004</v>
      </c>
      <c r="N45" s="897"/>
    </row>
    <row r="46" spans="1:14" ht="12.75" customHeight="1" x14ac:dyDescent="0.25">
      <c r="A46" s="335"/>
      <c r="B46" s="328"/>
      <c r="C46" s="328"/>
      <c r="D46" s="328"/>
      <c r="E46" s="337" t="s">
        <v>50</v>
      </c>
      <c r="F46" s="338"/>
      <c r="G46" s="877">
        <f t="shared" si="16"/>
        <v>39</v>
      </c>
      <c r="H46" s="878">
        <f t="shared" ref="H46:M46" si="25">+H29+H32</f>
        <v>0</v>
      </c>
      <c r="I46" s="879">
        <f t="shared" si="25"/>
        <v>0</v>
      </c>
      <c r="J46" s="880">
        <f t="shared" si="25"/>
        <v>0</v>
      </c>
      <c r="K46" s="883">
        <f t="shared" si="25"/>
        <v>0</v>
      </c>
      <c r="L46" s="880">
        <f t="shared" si="25"/>
        <v>0</v>
      </c>
      <c r="M46" s="881">
        <f t="shared" si="25"/>
        <v>0</v>
      </c>
      <c r="N46" s="897"/>
    </row>
    <row r="47" spans="1:14" ht="12.75" customHeight="1" x14ac:dyDescent="0.25">
      <c r="A47" s="335"/>
      <c r="B47" s="328"/>
      <c r="C47" s="328"/>
      <c r="D47" s="336"/>
      <c r="E47" s="323" t="s">
        <v>51</v>
      </c>
      <c r="F47" s="338"/>
      <c r="G47" s="877">
        <f t="shared" si="16"/>
        <v>40</v>
      </c>
      <c r="H47" s="878">
        <f t="shared" ref="H47:M47" si="26">+H35</f>
        <v>67.985129999999998</v>
      </c>
      <c r="I47" s="879">
        <f t="shared" si="26"/>
        <v>0</v>
      </c>
      <c r="J47" s="880">
        <f t="shared" si="26"/>
        <v>0</v>
      </c>
      <c r="K47" s="883">
        <f t="shared" si="26"/>
        <v>0</v>
      </c>
      <c r="L47" s="880">
        <f t="shared" si="26"/>
        <v>67.985129999999998</v>
      </c>
      <c r="M47" s="881">
        <f t="shared" si="26"/>
        <v>0</v>
      </c>
      <c r="N47" s="897"/>
    </row>
    <row r="48" spans="1:14" ht="12.75" customHeight="1" x14ac:dyDescent="0.25">
      <c r="A48" s="1199" t="s">
        <v>52</v>
      </c>
      <c r="B48" s="1200"/>
      <c r="C48" s="1200"/>
      <c r="D48" s="1200"/>
      <c r="E48" s="1200"/>
      <c r="F48" s="1201"/>
      <c r="G48" s="342">
        <f t="shared" si="16"/>
        <v>41</v>
      </c>
      <c r="H48" s="662">
        <f t="shared" ref="H48:M48" si="27">+H49+H53</f>
        <v>54546.314379999996</v>
      </c>
      <c r="I48" s="663">
        <f t="shared" si="27"/>
        <v>54764.205059999993</v>
      </c>
      <c r="J48" s="343">
        <f t="shared" si="27"/>
        <v>0</v>
      </c>
      <c r="K48" s="344">
        <f t="shared" si="27"/>
        <v>0</v>
      </c>
      <c r="L48" s="343">
        <f t="shared" si="27"/>
        <v>54546.314379999996</v>
      </c>
      <c r="M48" s="345">
        <f t="shared" si="27"/>
        <v>54764.205059999993</v>
      </c>
      <c r="N48" s="301"/>
    </row>
    <row r="49" spans="1:18" ht="12.75" customHeight="1" x14ac:dyDescent="0.25">
      <c r="A49" s="315"/>
      <c r="B49" s="316"/>
      <c r="C49" s="334" t="s">
        <v>674</v>
      </c>
      <c r="D49" s="316" t="s">
        <v>53</v>
      </c>
      <c r="E49" s="316"/>
      <c r="F49" s="317"/>
      <c r="G49" s="318">
        <f t="shared" si="16"/>
        <v>42</v>
      </c>
      <c r="H49" s="660">
        <f t="shared" ref="H49:M49" si="28">+H50+H51+H52</f>
        <v>40827.555</v>
      </c>
      <c r="I49" s="661">
        <f t="shared" si="28"/>
        <v>40978.453609999997</v>
      </c>
      <c r="J49" s="319">
        <f t="shared" si="28"/>
        <v>0</v>
      </c>
      <c r="K49" s="320">
        <f t="shared" si="28"/>
        <v>0</v>
      </c>
      <c r="L49" s="319">
        <f t="shared" si="28"/>
        <v>40827.555</v>
      </c>
      <c r="M49" s="321">
        <f t="shared" si="28"/>
        <v>40978.453609999997</v>
      </c>
      <c r="N49" s="350"/>
    </row>
    <row r="50" spans="1:18" ht="12.75" customHeight="1" x14ac:dyDescent="0.25">
      <c r="A50" s="335"/>
      <c r="B50" s="328"/>
      <c r="C50" s="328"/>
      <c r="D50" s="336" t="s">
        <v>674</v>
      </c>
      <c r="E50" s="323" t="s">
        <v>54</v>
      </c>
      <c r="F50" s="338"/>
      <c r="G50" s="877">
        <f t="shared" si="16"/>
        <v>43</v>
      </c>
      <c r="H50" s="878">
        <f t="shared" ref="H50:M50" si="29">+H11+H21+H28</f>
        <v>0</v>
      </c>
      <c r="I50" s="879">
        <f t="shared" si="29"/>
        <v>150.89860999999999</v>
      </c>
      <c r="J50" s="880">
        <f t="shared" si="29"/>
        <v>0</v>
      </c>
      <c r="K50" s="883">
        <f t="shared" si="29"/>
        <v>0</v>
      </c>
      <c r="L50" s="880">
        <f t="shared" si="29"/>
        <v>0</v>
      </c>
      <c r="M50" s="881">
        <f t="shared" si="29"/>
        <v>150.89860999999999</v>
      </c>
      <c r="N50" s="350"/>
    </row>
    <row r="51" spans="1:18" ht="12.75" customHeight="1" x14ac:dyDescent="0.25">
      <c r="A51" s="335"/>
      <c r="B51" s="328"/>
      <c r="C51" s="328"/>
      <c r="D51" s="328"/>
      <c r="E51" s="323" t="s">
        <v>55</v>
      </c>
      <c r="F51" s="338"/>
      <c r="G51" s="877">
        <f t="shared" si="16"/>
        <v>44</v>
      </c>
      <c r="H51" s="878">
        <f t="shared" ref="H51:M51" si="30">+H14+H24+H31</f>
        <v>40827.555</v>
      </c>
      <c r="I51" s="879">
        <f t="shared" si="30"/>
        <v>40827.555</v>
      </c>
      <c r="J51" s="880">
        <f t="shared" si="30"/>
        <v>0</v>
      </c>
      <c r="K51" s="883">
        <f t="shared" si="30"/>
        <v>0</v>
      </c>
      <c r="L51" s="880">
        <f t="shared" si="30"/>
        <v>40827.555</v>
      </c>
      <c r="M51" s="881">
        <f t="shared" si="30"/>
        <v>40827.555</v>
      </c>
      <c r="N51" s="350"/>
    </row>
    <row r="52" spans="1:18" ht="12.75" customHeight="1" x14ac:dyDescent="0.25">
      <c r="A52" s="335"/>
      <c r="B52" s="328"/>
      <c r="C52" s="328"/>
      <c r="D52" s="336"/>
      <c r="E52" s="323" t="s">
        <v>56</v>
      </c>
      <c r="F52" s="338"/>
      <c r="G52" s="877">
        <f t="shared" si="16"/>
        <v>45</v>
      </c>
      <c r="H52" s="878">
        <f t="shared" ref="H52:M52" si="31">+H34</f>
        <v>0</v>
      </c>
      <c r="I52" s="879">
        <f t="shared" si="31"/>
        <v>0</v>
      </c>
      <c r="J52" s="880">
        <f t="shared" si="31"/>
        <v>0</v>
      </c>
      <c r="K52" s="883">
        <f t="shared" si="31"/>
        <v>0</v>
      </c>
      <c r="L52" s="880">
        <f t="shared" si="31"/>
        <v>0</v>
      </c>
      <c r="M52" s="881">
        <f t="shared" si="31"/>
        <v>0</v>
      </c>
      <c r="N52" s="350"/>
      <c r="R52" s="718"/>
    </row>
    <row r="53" spans="1:18" ht="12.75" customHeight="1" x14ac:dyDescent="0.25">
      <c r="A53" s="315"/>
      <c r="B53" s="316"/>
      <c r="C53" s="339"/>
      <c r="D53" s="316" t="s">
        <v>57</v>
      </c>
      <c r="E53" s="316"/>
      <c r="F53" s="317"/>
      <c r="G53" s="318">
        <f t="shared" si="16"/>
        <v>46</v>
      </c>
      <c r="H53" s="660">
        <f t="shared" ref="H53:M53" si="32">+H54+H55+H56</f>
        <v>13718.759379999998</v>
      </c>
      <c r="I53" s="661">
        <f t="shared" si="32"/>
        <v>13785.75145</v>
      </c>
      <c r="J53" s="319">
        <f t="shared" si="32"/>
        <v>0</v>
      </c>
      <c r="K53" s="320">
        <f t="shared" si="32"/>
        <v>0</v>
      </c>
      <c r="L53" s="319">
        <f t="shared" si="32"/>
        <v>13718.759379999998</v>
      </c>
      <c r="M53" s="321">
        <f t="shared" si="32"/>
        <v>13785.75145</v>
      </c>
      <c r="N53" s="897"/>
    </row>
    <row r="54" spans="1:18" ht="12.75" customHeight="1" x14ac:dyDescent="0.25">
      <c r="A54" s="340"/>
      <c r="B54" s="323"/>
      <c r="C54" s="337"/>
      <c r="D54" s="336" t="s">
        <v>674</v>
      </c>
      <c r="E54" s="323" t="s">
        <v>58</v>
      </c>
      <c r="F54" s="341"/>
      <c r="G54" s="325">
        <f t="shared" si="16"/>
        <v>47</v>
      </c>
      <c r="H54" s="878">
        <f t="shared" ref="H54:M54" si="33">+H12+H22+H29</f>
        <v>1398.10645</v>
      </c>
      <c r="I54" s="879">
        <f t="shared" si="33"/>
        <v>1647.65245</v>
      </c>
      <c r="J54" s="880">
        <f t="shared" si="33"/>
        <v>0</v>
      </c>
      <c r="K54" s="883">
        <f t="shared" si="33"/>
        <v>0</v>
      </c>
      <c r="L54" s="880">
        <f t="shared" si="33"/>
        <v>1398.10645</v>
      </c>
      <c r="M54" s="881">
        <f t="shared" si="33"/>
        <v>1647.65245</v>
      </c>
      <c r="N54" s="882"/>
    </row>
    <row r="55" spans="1:18" ht="12.75" customHeight="1" x14ac:dyDescent="0.25">
      <c r="A55" s="340"/>
      <c r="B55" s="323"/>
      <c r="C55" s="337"/>
      <c r="D55" s="328"/>
      <c r="E55" s="323" t="s">
        <v>59</v>
      </c>
      <c r="F55" s="341"/>
      <c r="G55" s="325">
        <f t="shared" si="16"/>
        <v>48</v>
      </c>
      <c r="H55" s="878">
        <f t="shared" ref="H55:M55" si="34">+H18+H25+H32</f>
        <v>12252.667799999999</v>
      </c>
      <c r="I55" s="879">
        <f t="shared" si="34"/>
        <v>12138.099</v>
      </c>
      <c r="J55" s="880">
        <f t="shared" si="34"/>
        <v>0</v>
      </c>
      <c r="K55" s="883">
        <f t="shared" si="34"/>
        <v>0</v>
      </c>
      <c r="L55" s="880">
        <f t="shared" si="34"/>
        <v>12252.667799999999</v>
      </c>
      <c r="M55" s="881">
        <f t="shared" si="34"/>
        <v>12138.099</v>
      </c>
      <c r="N55" s="882"/>
    </row>
    <row r="56" spans="1:18" ht="12.75" customHeight="1" thickBot="1" x14ac:dyDescent="0.3">
      <c r="A56" s="346"/>
      <c r="B56" s="330"/>
      <c r="C56" s="330"/>
      <c r="D56" s="330"/>
      <c r="E56" s="347" t="s">
        <v>74</v>
      </c>
      <c r="F56" s="348"/>
      <c r="G56" s="898">
        <f t="shared" si="16"/>
        <v>49</v>
      </c>
      <c r="H56" s="892">
        <f t="shared" ref="H56:M56" si="35">+H35</f>
        <v>67.985129999999998</v>
      </c>
      <c r="I56" s="893">
        <f t="shared" si="35"/>
        <v>0</v>
      </c>
      <c r="J56" s="894">
        <f t="shared" si="35"/>
        <v>0</v>
      </c>
      <c r="K56" s="895">
        <f t="shared" si="35"/>
        <v>0</v>
      </c>
      <c r="L56" s="894">
        <f t="shared" si="35"/>
        <v>67.985129999999998</v>
      </c>
      <c r="M56" s="896">
        <f t="shared" si="35"/>
        <v>0</v>
      </c>
      <c r="N56" s="897"/>
    </row>
    <row r="57" spans="1:18" x14ac:dyDescent="0.25">
      <c r="A57" s="299"/>
      <c r="B57" s="299"/>
      <c r="C57" s="299"/>
      <c r="D57" s="299"/>
      <c r="E57" s="299"/>
      <c r="F57" s="299"/>
      <c r="G57" s="301"/>
      <c r="H57" s="299"/>
      <c r="I57" s="299"/>
      <c r="J57" s="299"/>
      <c r="K57" s="299"/>
      <c r="L57" s="299"/>
      <c r="M57" s="299"/>
    </row>
    <row r="58" spans="1:18" x14ac:dyDescent="0.25">
      <c r="A58" s="299" t="s">
        <v>596</v>
      </c>
      <c r="B58" s="299"/>
      <c r="C58" s="299"/>
      <c r="D58" s="300"/>
      <c r="E58" s="300"/>
      <c r="F58" s="299"/>
      <c r="G58" s="301"/>
      <c r="H58" s="299"/>
      <c r="I58" s="299"/>
      <c r="J58" s="299"/>
      <c r="K58" s="299"/>
      <c r="L58" s="299"/>
      <c r="M58" s="299"/>
    </row>
    <row r="59" spans="1:18" ht="30.75" customHeight="1" x14ac:dyDescent="0.25">
      <c r="A59" s="1193" t="s">
        <v>20</v>
      </c>
      <c r="B59" s="1193"/>
      <c r="C59" s="1193"/>
      <c r="D59" s="1193"/>
      <c r="E59" s="1193"/>
      <c r="F59" s="1193"/>
      <c r="G59" s="1193"/>
      <c r="H59" s="1193"/>
      <c r="I59" s="1193"/>
      <c r="J59" s="1193"/>
      <c r="K59" s="1193"/>
      <c r="L59" s="1193"/>
      <c r="M59" s="1193"/>
      <c r="N59" s="1193"/>
    </row>
    <row r="60" spans="1:18" ht="42.75" customHeight="1" x14ac:dyDescent="0.25">
      <c r="A60" s="1193" t="s">
        <v>30</v>
      </c>
      <c r="B60" s="1193"/>
      <c r="C60" s="1193"/>
      <c r="D60" s="1193"/>
      <c r="E60" s="1193"/>
      <c r="F60" s="1193"/>
      <c r="G60" s="1193"/>
      <c r="H60" s="1193"/>
      <c r="I60" s="1193"/>
      <c r="J60" s="1193"/>
      <c r="K60" s="1193"/>
      <c r="L60" s="1193"/>
      <c r="M60" s="1193"/>
      <c r="N60" s="1193"/>
    </row>
    <row r="61" spans="1:18" ht="17.25" customHeight="1" x14ac:dyDescent="0.25">
      <c r="A61" s="1193" t="s">
        <v>762</v>
      </c>
      <c r="B61" s="1193"/>
      <c r="C61" s="1193"/>
      <c r="D61" s="1193"/>
      <c r="E61" s="1193"/>
      <c r="F61" s="1193"/>
      <c r="G61" s="1193"/>
      <c r="H61" s="1193"/>
      <c r="I61" s="1193"/>
      <c r="J61" s="1193"/>
      <c r="K61" s="1193"/>
      <c r="L61" s="1193"/>
      <c r="M61" s="1193"/>
      <c r="N61" s="1193"/>
    </row>
    <row r="62" spans="1:18" ht="15.75" customHeight="1" x14ac:dyDescent="0.25">
      <c r="A62" s="349" t="s">
        <v>763</v>
      </c>
      <c r="B62" s="299"/>
      <c r="C62" s="299"/>
      <c r="D62" s="299"/>
      <c r="E62" s="299"/>
      <c r="F62" s="299"/>
      <c r="G62" s="301"/>
      <c r="H62" s="299"/>
      <c r="I62" s="299"/>
      <c r="J62" s="299"/>
      <c r="K62" s="299"/>
      <c r="L62" s="299"/>
      <c r="M62" s="299"/>
    </row>
    <row r="63" spans="1:18" s="353" customFormat="1" x14ac:dyDescent="0.25">
      <c r="A63" s="354"/>
      <c r="B63" s="354"/>
      <c r="C63" s="354"/>
      <c r="D63" s="354"/>
      <c r="E63" s="354"/>
      <c r="F63" s="354"/>
      <c r="G63" s="355"/>
      <c r="H63" s="354"/>
      <c r="I63" s="354"/>
      <c r="J63" s="354"/>
      <c r="K63" s="354"/>
      <c r="L63" s="354"/>
      <c r="M63" s="354"/>
      <c r="N63" s="354"/>
    </row>
    <row r="64" spans="1:18" s="353" customFormat="1" x14ac:dyDescent="0.25">
      <c r="A64" s="354"/>
      <c r="B64" s="354"/>
      <c r="C64" s="354"/>
      <c r="D64" s="354"/>
      <c r="E64" s="354"/>
      <c r="F64" s="354"/>
      <c r="G64" s="355"/>
      <c r="H64" s="354"/>
      <c r="I64" s="354"/>
      <c r="J64" s="354"/>
      <c r="K64" s="354"/>
      <c r="L64" s="354"/>
      <c r="M64" s="354"/>
      <c r="N64" s="354"/>
    </row>
    <row r="65" spans="1:14" s="353" customFormat="1" x14ac:dyDescent="0.25">
      <c r="A65" s="354"/>
      <c r="B65" s="354"/>
      <c r="C65" s="354"/>
      <c r="D65" s="354"/>
      <c r="E65" s="354"/>
      <c r="F65" s="354"/>
      <c r="G65" s="355"/>
      <c r="H65" s="354"/>
      <c r="I65" s="354"/>
      <c r="J65" s="354"/>
      <c r="K65" s="354"/>
      <c r="L65" s="354"/>
      <c r="M65" s="354"/>
      <c r="N65" s="354"/>
    </row>
    <row r="66" spans="1:14" s="353" customFormat="1" x14ac:dyDescent="0.25">
      <c r="G66" s="356"/>
      <c r="N66" s="354"/>
    </row>
    <row r="67" spans="1:14" s="353" customFormat="1" x14ac:dyDescent="0.25">
      <c r="G67" s="356"/>
      <c r="H67" s="1086"/>
      <c r="I67" s="1086"/>
      <c r="J67" s="1086"/>
      <c r="K67" s="1086"/>
      <c r="L67" s="1086"/>
      <c r="M67" s="1086"/>
      <c r="N67" s="354"/>
    </row>
    <row r="68" spans="1:14" s="353" customFormat="1" x14ac:dyDescent="0.25">
      <c r="G68" s="356"/>
      <c r="N68" s="354"/>
    </row>
    <row r="69" spans="1:14" s="353" customFormat="1" x14ac:dyDescent="0.25">
      <c r="G69" s="356"/>
      <c r="N69" s="354"/>
    </row>
    <row r="70" spans="1:14" s="353" customFormat="1" x14ac:dyDescent="0.25">
      <c r="G70" s="356"/>
      <c r="N70" s="354"/>
    </row>
    <row r="71" spans="1:14" s="353" customFormat="1" x14ac:dyDescent="0.25">
      <c r="G71" s="356"/>
      <c r="N71" s="354"/>
    </row>
    <row r="72" spans="1:14" s="353" customFormat="1" x14ac:dyDescent="0.25">
      <c r="G72" s="356"/>
      <c r="N72" s="354"/>
    </row>
  </sheetData>
  <mergeCells count="13">
    <mergeCell ref="L4:M4"/>
    <mergeCell ref="A61:N61"/>
    <mergeCell ref="B8:F8"/>
    <mergeCell ref="B33:F33"/>
    <mergeCell ref="A37:F37"/>
    <mergeCell ref="A48:F48"/>
    <mergeCell ref="A59:N59"/>
    <mergeCell ref="A60:N60"/>
    <mergeCell ref="A7:F7"/>
    <mergeCell ref="A4:F6"/>
    <mergeCell ref="G4:G6"/>
    <mergeCell ref="H4:I4"/>
    <mergeCell ref="J4:K4"/>
  </mergeCells>
  <pageMargins left="0.78740157480314965" right="0.19685039370078741" top="1.1811023622047245" bottom="0.39370078740157483" header="0" footer="0.15748031496062992"/>
  <pageSetup paperSize="9" scale="6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4F6B5-DDAC-4C2E-BEC2-F0BA40221D1A}">
  <sheetPr>
    <tabColor rgb="FFFFFF00"/>
    <pageSetUpPr fitToPage="1"/>
  </sheetPr>
  <dimension ref="A1:R57"/>
  <sheetViews>
    <sheetView zoomScaleNormal="100" workbookViewId="0">
      <pane xSplit="4" ySplit="6" topLeftCell="E7" activePane="bottomRight" state="frozen"/>
      <selection activeCell="H37" activeCellId="1" sqref="H7:M35 H37:M56"/>
      <selection pane="topRight" activeCell="H37" activeCellId="1" sqref="H7:M35 H37:M56"/>
      <selection pane="bottomLeft" activeCell="H37" activeCellId="1" sqref="H7:M35 H37:M56"/>
      <selection pane="bottomRight" activeCell="M9" sqref="M9"/>
    </sheetView>
  </sheetViews>
  <sheetFormatPr defaultColWidth="10.5703125" defaultRowHeight="15" x14ac:dyDescent="0.25"/>
  <cols>
    <col min="1" max="1" width="4.28515625" style="54" customWidth="1"/>
    <col min="2" max="2" width="5.7109375" style="54" customWidth="1"/>
    <col min="3" max="3" width="6.7109375" style="54" customWidth="1"/>
    <col min="4" max="4" width="49.140625" style="54" customWidth="1"/>
    <col min="5" max="10" width="12.140625" style="54" customWidth="1"/>
    <col min="11" max="13" width="9.7109375" style="54" customWidth="1"/>
    <col min="14" max="14" width="12.28515625" style="54" customWidth="1"/>
    <col min="15" max="15" width="0.7109375" style="54" customWidth="1"/>
    <col min="16" max="17" width="10.7109375" style="54" customWidth="1"/>
    <col min="18" max="250" width="9.140625" style="54" customWidth="1"/>
    <col min="251" max="251" width="59.7109375" style="54" customWidth="1"/>
    <col min="252" max="16384" width="10.5703125" style="54"/>
  </cols>
  <sheetData>
    <row r="1" spans="1:17" ht="23.25" x14ac:dyDescent="0.25">
      <c r="A1" s="606" t="s">
        <v>751</v>
      </c>
      <c r="B1" s="606"/>
    </row>
    <row r="2" spans="1:17" ht="15.75" x14ac:dyDescent="0.25">
      <c r="A2" s="116"/>
      <c r="B2" s="116"/>
      <c r="D2" s="260" t="s">
        <v>92</v>
      </c>
    </row>
    <row r="3" spans="1:17" ht="13.5" customHeight="1" thickBot="1" x14ac:dyDescent="0.3">
      <c r="Q3" s="120" t="s">
        <v>469</v>
      </c>
    </row>
    <row r="4" spans="1:17" ht="39.200000000000003" customHeight="1" x14ac:dyDescent="0.25">
      <c r="A4" s="1232" t="s">
        <v>448</v>
      </c>
      <c r="B4" s="1085" t="s">
        <v>448</v>
      </c>
      <c r="C4" s="1235" t="s">
        <v>789</v>
      </c>
      <c r="D4" s="1236"/>
      <c r="E4" s="1241" t="s">
        <v>660</v>
      </c>
      <c r="F4" s="1228"/>
      <c r="G4" s="1228" t="s">
        <v>661</v>
      </c>
      <c r="H4" s="1228"/>
      <c r="I4" s="1228" t="s">
        <v>662</v>
      </c>
      <c r="J4" s="1228"/>
      <c r="K4" s="1229" t="s">
        <v>99</v>
      </c>
      <c r="L4" s="1230"/>
      <c r="M4" s="1231"/>
      <c r="N4" s="1220" t="s">
        <v>668</v>
      </c>
      <c r="O4" s="260"/>
      <c r="P4" s="1222" t="s">
        <v>97</v>
      </c>
      <c r="Q4" s="1224" t="s">
        <v>663</v>
      </c>
    </row>
    <row r="5" spans="1:17" ht="13.5" customHeight="1" x14ac:dyDescent="0.25">
      <c r="A5" s="1233"/>
      <c r="B5" s="899" t="s">
        <v>1035</v>
      </c>
      <c r="C5" s="1237"/>
      <c r="D5" s="1238"/>
      <c r="E5" s="117" t="s">
        <v>695</v>
      </c>
      <c r="F5" s="109" t="s">
        <v>696</v>
      </c>
      <c r="G5" s="114" t="s">
        <v>598</v>
      </c>
      <c r="H5" s="109" t="s">
        <v>603</v>
      </c>
      <c r="I5" s="114" t="s">
        <v>598</v>
      </c>
      <c r="J5" s="109" t="s">
        <v>603</v>
      </c>
      <c r="K5" s="118" t="s">
        <v>682</v>
      </c>
      <c r="L5" s="118" t="s">
        <v>683</v>
      </c>
      <c r="M5" s="118" t="s">
        <v>684</v>
      </c>
      <c r="N5" s="1221"/>
      <c r="O5" s="260"/>
      <c r="P5" s="1223"/>
      <c r="Q5" s="1225"/>
    </row>
    <row r="6" spans="1:17" ht="15" customHeight="1" thickBot="1" x14ac:dyDescent="0.3">
      <c r="A6" s="1234"/>
      <c r="B6" s="690" t="s">
        <v>1036</v>
      </c>
      <c r="C6" s="1239"/>
      <c r="D6" s="1240"/>
      <c r="E6" s="119" t="s">
        <v>526</v>
      </c>
      <c r="F6" s="110" t="s">
        <v>527</v>
      </c>
      <c r="G6" s="110" t="s">
        <v>528</v>
      </c>
      <c r="H6" s="110" t="s">
        <v>529</v>
      </c>
      <c r="I6" s="110" t="s">
        <v>600</v>
      </c>
      <c r="J6" s="110" t="s">
        <v>601</v>
      </c>
      <c r="K6" s="110" t="s">
        <v>532</v>
      </c>
      <c r="L6" s="900" t="s">
        <v>533</v>
      </c>
      <c r="M6" s="900" t="s">
        <v>534</v>
      </c>
      <c r="N6" s="901" t="s">
        <v>735</v>
      </c>
      <c r="O6" s="260"/>
      <c r="P6" s="119" t="s">
        <v>570</v>
      </c>
      <c r="Q6" s="901" t="s">
        <v>685</v>
      </c>
    </row>
    <row r="7" spans="1:17" s="262" customFormat="1" ht="16.7" customHeight="1" x14ac:dyDescent="0.25">
      <c r="A7" s="421">
        <f>+A6+1</f>
        <v>1</v>
      </c>
      <c r="B7" s="422"/>
      <c r="C7" s="714" t="s">
        <v>602</v>
      </c>
      <c r="D7" s="423"/>
      <c r="E7" s="902">
        <f t="shared" ref="E7:N7" si="0">+E8+E19</f>
        <v>40827.555</v>
      </c>
      <c r="F7" s="903">
        <f t="shared" si="0"/>
        <v>40827.555</v>
      </c>
      <c r="G7" s="903">
        <f t="shared" si="0"/>
        <v>0</v>
      </c>
      <c r="H7" s="903">
        <f t="shared" si="0"/>
        <v>0</v>
      </c>
      <c r="I7" s="903">
        <f t="shared" si="0"/>
        <v>40827.555</v>
      </c>
      <c r="J7" s="903">
        <f t="shared" si="0"/>
        <v>40827.555</v>
      </c>
      <c r="K7" s="903">
        <f t="shared" si="0"/>
        <v>0</v>
      </c>
      <c r="L7" s="903">
        <f t="shared" si="0"/>
        <v>7178.5013499999995</v>
      </c>
      <c r="M7" s="903">
        <f t="shared" si="0"/>
        <v>0</v>
      </c>
      <c r="N7" s="904">
        <f t="shared" si="0"/>
        <v>0</v>
      </c>
      <c r="O7" s="351"/>
      <c r="P7" s="905">
        <f>+P8+P19</f>
        <v>0</v>
      </c>
      <c r="Q7" s="904">
        <f>+Q8+Q19</f>
        <v>40827.555</v>
      </c>
    </row>
    <row r="8" spans="1:17" s="260" customFormat="1" ht="14.25" customHeight="1" x14ac:dyDescent="0.25">
      <c r="A8" s="117">
        <f>+A7+1</f>
        <v>2</v>
      </c>
      <c r="B8" s="700">
        <v>9</v>
      </c>
      <c r="C8" s="1226" t="s">
        <v>740</v>
      </c>
      <c r="D8" s="1227"/>
      <c r="E8" s="906">
        <f>SUM(E9:E18)-E17</f>
        <v>40827.555</v>
      </c>
      <c r="F8" s="907">
        <f t="shared" ref="F8:N8" si="1">SUM(F9:F18)-F17</f>
        <v>40827.555</v>
      </c>
      <c r="G8" s="907">
        <f t="shared" si="1"/>
        <v>0</v>
      </c>
      <c r="H8" s="907">
        <f t="shared" si="1"/>
        <v>0</v>
      </c>
      <c r="I8" s="907">
        <f t="shared" si="1"/>
        <v>40827.555</v>
      </c>
      <c r="J8" s="907">
        <f t="shared" si="1"/>
        <v>40827.555</v>
      </c>
      <c r="K8" s="907">
        <f t="shared" si="1"/>
        <v>0</v>
      </c>
      <c r="L8" s="907">
        <f t="shared" si="1"/>
        <v>7178.5013499999995</v>
      </c>
      <c r="M8" s="907">
        <f t="shared" si="1"/>
        <v>0</v>
      </c>
      <c r="N8" s="908">
        <f t="shared" si="1"/>
        <v>0</v>
      </c>
      <c r="O8" s="352"/>
      <c r="P8" s="909">
        <f>SUM(P9:P18)-P17</f>
        <v>0</v>
      </c>
      <c r="Q8" s="908">
        <f>SUM(Q9:Q18)-Q17</f>
        <v>40827.555</v>
      </c>
    </row>
    <row r="9" spans="1:17" ht="12.75" customHeight="1" x14ac:dyDescent="0.25">
      <c r="A9" s="117">
        <f>+A8+1</f>
        <v>3</v>
      </c>
      <c r="B9" s="687"/>
      <c r="C9" s="910" t="s">
        <v>152</v>
      </c>
      <c r="D9" s="911" t="s">
        <v>1083</v>
      </c>
      <c r="E9" s="1087">
        <v>31202.27</v>
      </c>
      <c r="F9" s="1087">
        <v>31202.27</v>
      </c>
      <c r="G9" s="912"/>
      <c r="H9" s="912"/>
      <c r="I9" s="264">
        <f t="shared" ref="I9:J39" si="2">+E9+G9</f>
        <v>31202.27</v>
      </c>
      <c r="J9" s="264">
        <f t="shared" si="2"/>
        <v>31202.27</v>
      </c>
      <c r="K9" s="913"/>
      <c r="L9" s="913">
        <v>5238.7907299999997</v>
      </c>
      <c r="M9" s="913"/>
      <c r="N9" s="265">
        <f t="shared" ref="N9:N39" si="3">+I9-J9</f>
        <v>0</v>
      </c>
      <c r="O9" s="121"/>
      <c r="P9" s="914"/>
      <c r="Q9" s="265">
        <f t="shared" ref="Q9:Q39" si="4">+J9+P9</f>
        <v>31202.27</v>
      </c>
    </row>
    <row r="10" spans="1:17" ht="12.75" customHeight="1" x14ac:dyDescent="0.25">
      <c r="A10" s="117">
        <f>A9+1</f>
        <v>4</v>
      </c>
      <c r="B10" s="687"/>
      <c r="C10" s="910" t="s">
        <v>1056</v>
      </c>
      <c r="D10" s="915" t="s">
        <v>1084</v>
      </c>
      <c r="E10" s="1087"/>
      <c r="F10" s="1087"/>
      <c r="G10" s="912"/>
      <c r="H10" s="912"/>
      <c r="I10" s="264">
        <f t="shared" si="2"/>
        <v>0</v>
      </c>
      <c r="J10" s="264">
        <f t="shared" si="2"/>
        <v>0</v>
      </c>
      <c r="K10" s="913"/>
      <c r="L10" s="913"/>
      <c r="M10" s="913"/>
      <c r="N10" s="265">
        <f t="shared" si="3"/>
        <v>0</v>
      </c>
      <c r="O10" s="121"/>
      <c r="P10" s="914"/>
      <c r="Q10" s="265">
        <f t="shared" si="4"/>
        <v>0</v>
      </c>
    </row>
    <row r="11" spans="1:17" ht="12.75" customHeight="1" x14ac:dyDescent="0.25">
      <c r="A11" s="117">
        <f t="shared" ref="A11:A46" si="5">+A10+1</f>
        <v>5</v>
      </c>
      <c r="B11" s="687"/>
      <c r="C11" s="916" t="s">
        <v>686</v>
      </c>
      <c r="D11" s="911" t="s">
        <v>687</v>
      </c>
      <c r="E11" s="1087">
        <v>4421.3549999999996</v>
      </c>
      <c r="F11" s="1087">
        <v>4421.3549999999996</v>
      </c>
      <c r="G11" s="912"/>
      <c r="H11" s="912"/>
      <c r="I11" s="264">
        <f t="shared" si="2"/>
        <v>4421.3549999999996</v>
      </c>
      <c r="J11" s="264">
        <f t="shared" si="2"/>
        <v>4421.3549999999996</v>
      </c>
      <c r="K11" s="913"/>
      <c r="L11" s="913">
        <v>1233.8030000000001</v>
      </c>
      <c r="M11" s="913"/>
      <c r="N11" s="265">
        <f t="shared" si="3"/>
        <v>0</v>
      </c>
      <c r="O11" s="121"/>
      <c r="P11" s="914"/>
      <c r="Q11" s="265">
        <f t="shared" si="4"/>
        <v>4421.3549999999996</v>
      </c>
    </row>
    <row r="12" spans="1:17" ht="13.5" customHeight="1" x14ac:dyDescent="0.25">
      <c r="A12" s="117">
        <f t="shared" si="5"/>
        <v>6</v>
      </c>
      <c r="B12" s="687"/>
      <c r="C12" s="910" t="s">
        <v>1085</v>
      </c>
      <c r="D12" s="915" t="s">
        <v>690</v>
      </c>
      <c r="E12" s="1087"/>
      <c r="F12" s="1087"/>
      <c r="G12" s="912"/>
      <c r="H12" s="912"/>
      <c r="I12" s="264">
        <f t="shared" si="2"/>
        <v>0</v>
      </c>
      <c r="J12" s="264">
        <f t="shared" si="2"/>
        <v>0</v>
      </c>
      <c r="K12" s="913"/>
      <c r="L12" s="913"/>
      <c r="M12" s="913"/>
      <c r="N12" s="265">
        <f t="shared" si="3"/>
        <v>0</v>
      </c>
      <c r="O12" s="121"/>
      <c r="P12" s="914"/>
      <c r="Q12" s="265">
        <f t="shared" si="4"/>
        <v>0</v>
      </c>
    </row>
    <row r="13" spans="1:17" ht="12.75" customHeight="1" x14ac:dyDescent="0.25">
      <c r="A13" s="117">
        <f t="shared" si="5"/>
        <v>7</v>
      </c>
      <c r="B13" s="687"/>
      <c r="C13" s="910" t="s">
        <v>1086</v>
      </c>
      <c r="D13" s="915" t="s">
        <v>691</v>
      </c>
      <c r="E13" s="1087"/>
      <c r="F13" s="1087"/>
      <c r="G13" s="912"/>
      <c r="H13" s="912"/>
      <c r="I13" s="264">
        <f t="shared" si="2"/>
        <v>0</v>
      </c>
      <c r="J13" s="264">
        <f t="shared" si="2"/>
        <v>0</v>
      </c>
      <c r="K13" s="913"/>
      <c r="L13" s="913"/>
      <c r="M13" s="913"/>
      <c r="N13" s="265">
        <f t="shared" si="3"/>
        <v>0</v>
      </c>
      <c r="O13" s="121"/>
      <c r="P13" s="914"/>
      <c r="Q13" s="265">
        <f t="shared" si="4"/>
        <v>0</v>
      </c>
    </row>
    <row r="14" spans="1:17" ht="12.75" customHeight="1" x14ac:dyDescent="0.25">
      <c r="A14" s="117">
        <f t="shared" si="5"/>
        <v>8</v>
      </c>
      <c r="B14" s="687"/>
      <c r="C14" s="910" t="s">
        <v>692</v>
      </c>
      <c r="D14" s="911" t="s">
        <v>1158</v>
      </c>
      <c r="E14" s="1087">
        <v>1571</v>
      </c>
      <c r="F14" s="1087">
        <v>1571</v>
      </c>
      <c r="G14" s="912"/>
      <c r="H14" s="912"/>
      <c r="I14" s="264">
        <f>+E14+G14</f>
        <v>1571</v>
      </c>
      <c r="J14" s="264">
        <f>+F14+H14</f>
        <v>1571</v>
      </c>
      <c r="K14" s="913"/>
      <c r="L14" s="913">
        <v>33.333199999999998</v>
      </c>
      <c r="M14" s="913"/>
      <c r="N14" s="265">
        <f t="shared" si="3"/>
        <v>0</v>
      </c>
      <c r="O14" s="121"/>
      <c r="P14" s="914"/>
      <c r="Q14" s="265">
        <f t="shared" si="4"/>
        <v>1571</v>
      </c>
    </row>
    <row r="15" spans="1:17" ht="12.75" customHeight="1" x14ac:dyDescent="0.25">
      <c r="A15" s="117">
        <f t="shared" si="5"/>
        <v>9</v>
      </c>
      <c r="B15" s="687"/>
      <c r="C15" s="910" t="s">
        <v>688</v>
      </c>
      <c r="D15" s="915" t="s">
        <v>1087</v>
      </c>
      <c r="E15" s="1087"/>
      <c r="F15" s="1087"/>
      <c r="G15" s="912"/>
      <c r="H15" s="912"/>
      <c r="I15" s="264">
        <f t="shared" si="2"/>
        <v>0</v>
      </c>
      <c r="J15" s="264">
        <f t="shared" si="2"/>
        <v>0</v>
      </c>
      <c r="K15" s="913"/>
      <c r="L15" s="913"/>
      <c r="M15" s="913"/>
      <c r="N15" s="265">
        <f t="shared" si="3"/>
        <v>0</v>
      </c>
      <c r="O15" s="121"/>
      <c r="P15" s="914"/>
      <c r="Q15" s="265">
        <f t="shared" si="4"/>
        <v>0</v>
      </c>
    </row>
    <row r="16" spans="1:17" ht="12.75" customHeight="1" x14ac:dyDescent="0.25">
      <c r="A16" s="117">
        <f t="shared" si="5"/>
        <v>10</v>
      </c>
      <c r="B16" s="689"/>
      <c r="C16" s="910" t="s">
        <v>689</v>
      </c>
      <c r="D16" s="915" t="s">
        <v>1088</v>
      </c>
      <c r="E16" s="1087">
        <v>3632.93</v>
      </c>
      <c r="F16" s="1087">
        <v>3632.93</v>
      </c>
      <c r="G16" s="912"/>
      <c r="H16" s="912"/>
      <c r="I16" s="264">
        <f t="shared" si="2"/>
        <v>3632.93</v>
      </c>
      <c r="J16" s="264">
        <f t="shared" si="2"/>
        <v>3632.93</v>
      </c>
      <c r="K16" s="913"/>
      <c r="L16" s="913">
        <v>672.57442000000003</v>
      </c>
      <c r="M16" s="913"/>
      <c r="N16" s="265">
        <f t="shared" si="3"/>
        <v>0</v>
      </c>
      <c r="O16" s="121"/>
      <c r="P16" s="914"/>
      <c r="Q16" s="265">
        <f t="shared" si="4"/>
        <v>3632.93</v>
      </c>
    </row>
    <row r="17" spans="1:17" ht="12.75" hidden="1" customHeight="1" x14ac:dyDescent="0.25">
      <c r="A17" s="117"/>
      <c r="B17" s="689"/>
      <c r="C17" s="917"/>
      <c r="D17" s="1002" t="s">
        <v>1115</v>
      </c>
      <c r="E17" s="1087"/>
      <c r="F17" s="1087"/>
      <c r="G17" s="912"/>
      <c r="H17" s="912"/>
      <c r="I17" s="264">
        <f t="shared" si="2"/>
        <v>0</v>
      </c>
      <c r="J17" s="264">
        <f t="shared" si="2"/>
        <v>0</v>
      </c>
      <c r="K17" s="913"/>
      <c r="L17" s="913"/>
      <c r="M17" s="913"/>
      <c r="N17" s="265">
        <f t="shared" si="3"/>
        <v>0</v>
      </c>
      <c r="O17" s="121"/>
      <c r="P17" s="914"/>
      <c r="Q17" s="265">
        <f t="shared" si="4"/>
        <v>0</v>
      </c>
    </row>
    <row r="18" spans="1:17" ht="12.75" customHeight="1" x14ac:dyDescent="0.25">
      <c r="A18" s="117">
        <f>A16+1</f>
        <v>11</v>
      </c>
      <c r="B18" s="689"/>
      <c r="C18" s="917" t="s">
        <v>1089</v>
      </c>
      <c r="D18" s="918" t="s">
        <v>1090</v>
      </c>
      <c r="E18" s="912"/>
      <c r="F18" s="912"/>
      <c r="G18" s="912"/>
      <c r="H18" s="912"/>
      <c r="I18" s="264">
        <f t="shared" si="2"/>
        <v>0</v>
      </c>
      <c r="J18" s="264">
        <f t="shared" si="2"/>
        <v>0</v>
      </c>
      <c r="K18" s="913"/>
      <c r="L18" s="913"/>
      <c r="M18" s="913"/>
      <c r="N18" s="265">
        <f t="shared" si="3"/>
        <v>0</v>
      </c>
      <c r="O18" s="121"/>
      <c r="P18" s="914"/>
      <c r="Q18" s="265">
        <f t="shared" si="4"/>
        <v>0</v>
      </c>
    </row>
    <row r="19" spans="1:17" s="260" customFormat="1" ht="12.75" customHeight="1" x14ac:dyDescent="0.25">
      <c r="A19" s="117">
        <f>A18+1</f>
        <v>12</v>
      </c>
      <c r="B19" s="700">
        <v>11</v>
      </c>
      <c r="C19" s="1216" t="s">
        <v>741</v>
      </c>
      <c r="D19" s="1217"/>
      <c r="E19" s="906">
        <f t="shared" ref="E19:N19" si="6">SUM(E20:E25)</f>
        <v>0</v>
      </c>
      <c r="F19" s="907">
        <f t="shared" si="6"/>
        <v>0</v>
      </c>
      <c r="G19" s="907">
        <f t="shared" si="6"/>
        <v>0</v>
      </c>
      <c r="H19" s="907">
        <f t="shared" si="6"/>
        <v>0</v>
      </c>
      <c r="I19" s="907">
        <f t="shared" si="6"/>
        <v>0</v>
      </c>
      <c r="J19" s="907">
        <f t="shared" si="6"/>
        <v>0</v>
      </c>
      <c r="K19" s="907">
        <f t="shared" si="6"/>
        <v>0</v>
      </c>
      <c r="L19" s="907">
        <f t="shared" si="6"/>
        <v>0</v>
      </c>
      <c r="M19" s="907">
        <f t="shared" si="6"/>
        <v>0</v>
      </c>
      <c r="N19" s="908">
        <f t="shared" si="6"/>
        <v>0</v>
      </c>
      <c r="O19" s="121"/>
      <c r="P19" s="909">
        <f>SUM(P20:P25)</f>
        <v>0</v>
      </c>
      <c r="Q19" s="908">
        <f>SUM(Q20:Q25)</f>
        <v>0</v>
      </c>
    </row>
    <row r="20" spans="1:17" s="260" customFormat="1" ht="12.75" customHeight="1" x14ac:dyDescent="0.25">
      <c r="A20" s="266">
        <f t="shared" si="5"/>
        <v>13</v>
      </c>
      <c r="B20" s="697"/>
      <c r="C20" s="916" t="s">
        <v>689</v>
      </c>
      <c r="D20" s="919" t="s">
        <v>1130</v>
      </c>
      <c r="E20" s="1087"/>
      <c r="F20" s="1087"/>
      <c r="G20" s="912"/>
      <c r="H20" s="912"/>
      <c r="I20" s="264">
        <f t="shared" si="2"/>
        <v>0</v>
      </c>
      <c r="J20" s="264">
        <f t="shared" si="2"/>
        <v>0</v>
      </c>
      <c r="K20" s="913"/>
      <c r="L20" s="913"/>
      <c r="M20" s="913"/>
      <c r="N20" s="265">
        <f t="shared" si="3"/>
        <v>0</v>
      </c>
      <c r="O20" s="121"/>
      <c r="P20" s="914"/>
      <c r="Q20" s="265">
        <f t="shared" si="4"/>
        <v>0</v>
      </c>
    </row>
    <row r="21" spans="1:17" ht="12.75" hidden="1" customHeight="1" x14ac:dyDescent="0.25">
      <c r="A21" s="266"/>
      <c r="B21" s="697"/>
      <c r="C21" s="910" t="s">
        <v>692</v>
      </c>
      <c r="D21" s="919" t="s">
        <v>1109</v>
      </c>
      <c r="E21" s="1087"/>
      <c r="F21" s="1087"/>
      <c r="G21" s="912"/>
      <c r="H21" s="912"/>
      <c r="I21" s="264">
        <f t="shared" si="2"/>
        <v>0</v>
      </c>
      <c r="J21" s="264">
        <f t="shared" si="2"/>
        <v>0</v>
      </c>
      <c r="K21" s="913"/>
      <c r="L21" s="913"/>
      <c r="M21" s="913"/>
      <c r="N21" s="265">
        <f t="shared" si="3"/>
        <v>0</v>
      </c>
      <c r="O21" s="121"/>
      <c r="P21" s="914"/>
      <c r="Q21" s="265">
        <f t="shared" si="4"/>
        <v>0</v>
      </c>
    </row>
    <row r="22" spans="1:17" ht="12.75" customHeight="1" x14ac:dyDescent="0.25">
      <c r="A22" s="266">
        <f>A20+1</f>
        <v>14</v>
      </c>
      <c r="B22" s="697"/>
      <c r="C22" s="910" t="s">
        <v>693</v>
      </c>
      <c r="D22" s="920" t="s">
        <v>694</v>
      </c>
      <c r="E22" s="1087"/>
      <c r="F22" s="1087"/>
      <c r="G22" s="912"/>
      <c r="H22" s="912"/>
      <c r="I22" s="264">
        <f t="shared" si="2"/>
        <v>0</v>
      </c>
      <c r="J22" s="264">
        <f t="shared" si="2"/>
        <v>0</v>
      </c>
      <c r="K22" s="913"/>
      <c r="L22" s="913"/>
      <c r="M22" s="913"/>
      <c r="N22" s="265">
        <f t="shared" si="3"/>
        <v>0</v>
      </c>
      <c r="O22" s="121"/>
      <c r="P22" s="914"/>
      <c r="Q22" s="265">
        <f t="shared" si="4"/>
        <v>0</v>
      </c>
    </row>
    <row r="23" spans="1:17" ht="12.75" customHeight="1" x14ac:dyDescent="0.25">
      <c r="A23" s="266">
        <f t="shared" si="5"/>
        <v>15</v>
      </c>
      <c r="B23" s="698"/>
      <c r="C23" s="916" t="s">
        <v>688</v>
      </c>
      <c r="D23" s="919" t="s">
        <v>1116</v>
      </c>
      <c r="E23" s="1087"/>
      <c r="F23" s="1087"/>
      <c r="G23" s="912"/>
      <c r="H23" s="912"/>
      <c r="I23" s="264">
        <f t="shared" si="2"/>
        <v>0</v>
      </c>
      <c r="J23" s="264">
        <f t="shared" si="2"/>
        <v>0</v>
      </c>
      <c r="K23" s="913"/>
      <c r="L23" s="913"/>
      <c r="M23" s="913"/>
      <c r="N23" s="265">
        <f t="shared" si="3"/>
        <v>0</v>
      </c>
      <c r="O23" s="121"/>
      <c r="P23" s="914"/>
      <c r="Q23" s="265">
        <f t="shared" si="4"/>
        <v>0</v>
      </c>
    </row>
    <row r="24" spans="1:17" ht="12.75" customHeight="1" x14ac:dyDescent="0.25">
      <c r="A24" s="266">
        <f t="shared" si="5"/>
        <v>16</v>
      </c>
      <c r="B24" s="698"/>
      <c r="C24" s="916"/>
      <c r="D24" s="920" t="s">
        <v>1131</v>
      </c>
      <c r="E24" s="1087"/>
      <c r="F24" s="1087"/>
      <c r="G24" s="912"/>
      <c r="H24" s="912"/>
      <c r="I24" s="264">
        <f t="shared" si="2"/>
        <v>0</v>
      </c>
      <c r="J24" s="264">
        <f t="shared" si="2"/>
        <v>0</v>
      </c>
      <c r="K24" s="913"/>
      <c r="L24" s="913"/>
      <c r="M24" s="913"/>
      <c r="N24" s="265">
        <f>+I24-J24</f>
        <v>0</v>
      </c>
      <c r="O24" s="121"/>
      <c r="P24" s="914"/>
      <c r="Q24" s="265">
        <f t="shared" si="4"/>
        <v>0</v>
      </c>
    </row>
    <row r="25" spans="1:17" ht="12.75" customHeight="1" x14ac:dyDescent="0.25">
      <c r="A25" s="266">
        <f>A24+1</f>
        <v>17</v>
      </c>
      <c r="B25" s="698"/>
      <c r="C25" s="917" t="s">
        <v>764</v>
      </c>
      <c r="D25" s="920" t="s">
        <v>75</v>
      </c>
      <c r="E25" s="1087"/>
      <c r="F25" s="1087"/>
      <c r="G25" s="912"/>
      <c r="H25" s="912"/>
      <c r="I25" s="264">
        <f t="shared" si="2"/>
        <v>0</v>
      </c>
      <c r="J25" s="264">
        <f t="shared" si="2"/>
        <v>0</v>
      </c>
      <c r="K25" s="913"/>
      <c r="L25" s="913"/>
      <c r="M25" s="913"/>
      <c r="N25" s="265">
        <f t="shared" si="3"/>
        <v>0</v>
      </c>
      <c r="O25" s="121"/>
      <c r="P25" s="914"/>
      <c r="Q25" s="265">
        <f t="shared" si="4"/>
        <v>0</v>
      </c>
    </row>
    <row r="26" spans="1:17" s="262" customFormat="1" ht="12.75" customHeight="1" x14ac:dyDescent="0.25">
      <c r="A26" s="288">
        <f t="shared" si="5"/>
        <v>18</v>
      </c>
      <c r="B26" s="688">
        <v>18</v>
      </c>
      <c r="C26" s="1216" t="s">
        <v>703</v>
      </c>
      <c r="D26" s="1217"/>
      <c r="E26" s="906">
        <f t="shared" ref="E26:N26" si="7">SUM(E27:E36)</f>
        <v>0</v>
      </c>
      <c r="F26" s="907">
        <f t="shared" si="7"/>
        <v>0</v>
      </c>
      <c r="G26" s="907">
        <f t="shared" si="7"/>
        <v>0</v>
      </c>
      <c r="H26" s="907">
        <f t="shared" si="7"/>
        <v>0</v>
      </c>
      <c r="I26" s="907">
        <f t="shared" si="7"/>
        <v>0</v>
      </c>
      <c r="J26" s="907">
        <f t="shared" si="7"/>
        <v>0</v>
      </c>
      <c r="K26" s="907">
        <f t="shared" si="7"/>
        <v>0</v>
      </c>
      <c r="L26" s="907">
        <f t="shared" si="7"/>
        <v>0</v>
      </c>
      <c r="M26" s="907">
        <f t="shared" si="7"/>
        <v>0</v>
      </c>
      <c r="N26" s="908">
        <f t="shared" si="7"/>
        <v>0</v>
      </c>
      <c r="O26" s="121"/>
      <c r="P26" s="909">
        <f>SUM(P27:P36)</f>
        <v>0</v>
      </c>
      <c r="Q26" s="908">
        <f>SUM(Q27:Q36)</f>
        <v>0</v>
      </c>
    </row>
    <row r="27" spans="1:17" s="262" customFormat="1" ht="12.75" customHeight="1" x14ac:dyDescent="0.25">
      <c r="A27" s="117">
        <f t="shared" si="5"/>
        <v>19</v>
      </c>
      <c r="B27" s="687"/>
      <c r="C27" s="1077" t="s">
        <v>76</v>
      </c>
      <c r="D27" s="1078"/>
      <c r="E27" s="1087"/>
      <c r="F27" s="1087"/>
      <c r="G27" s="912"/>
      <c r="H27" s="912"/>
      <c r="I27" s="264">
        <f t="shared" si="2"/>
        <v>0</v>
      </c>
      <c r="J27" s="264">
        <f t="shared" si="2"/>
        <v>0</v>
      </c>
      <c r="K27" s="913"/>
      <c r="L27" s="913"/>
      <c r="M27" s="913"/>
      <c r="N27" s="265">
        <f t="shared" si="3"/>
        <v>0</v>
      </c>
      <c r="O27" s="121"/>
      <c r="P27" s="914"/>
      <c r="Q27" s="265">
        <f t="shared" si="4"/>
        <v>0</v>
      </c>
    </row>
    <row r="28" spans="1:17" s="262" customFormat="1" ht="12.75" customHeight="1" x14ac:dyDescent="0.25">
      <c r="A28" s="117">
        <f t="shared" si="5"/>
        <v>20</v>
      </c>
      <c r="B28" s="687"/>
      <c r="C28" s="1077" t="s">
        <v>77</v>
      </c>
      <c r="D28" s="1078"/>
      <c r="E28" s="1087"/>
      <c r="F28" s="1087"/>
      <c r="G28" s="912"/>
      <c r="H28" s="912"/>
      <c r="I28" s="264">
        <f t="shared" si="2"/>
        <v>0</v>
      </c>
      <c r="J28" s="264">
        <f t="shared" si="2"/>
        <v>0</v>
      </c>
      <c r="K28" s="913"/>
      <c r="L28" s="913"/>
      <c r="M28" s="913"/>
      <c r="N28" s="265">
        <f t="shared" si="3"/>
        <v>0</v>
      </c>
      <c r="O28" s="121"/>
      <c r="P28" s="914"/>
      <c r="Q28" s="265">
        <f t="shared" si="4"/>
        <v>0</v>
      </c>
    </row>
    <row r="29" spans="1:17" s="262" customFormat="1" ht="12.75" customHeight="1" x14ac:dyDescent="0.25">
      <c r="A29" s="117">
        <f t="shared" si="5"/>
        <v>21</v>
      </c>
      <c r="B29" s="687"/>
      <c r="C29" s="1077" t="s">
        <v>746</v>
      </c>
      <c r="D29" s="1078"/>
      <c r="E29" s="1087"/>
      <c r="F29" s="1087"/>
      <c r="G29" s="912"/>
      <c r="H29" s="912"/>
      <c r="I29" s="264">
        <f t="shared" si="2"/>
        <v>0</v>
      </c>
      <c r="J29" s="264">
        <f t="shared" si="2"/>
        <v>0</v>
      </c>
      <c r="K29" s="913"/>
      <c r="L29" s="913"/>
      <c r="M29" s="913"/>
      <c r="N29" s="265">
        <f t="shared" si="3"/>
        <v>0</v>
      </c>
      <c r="O29" s="121"/>
      <c r="P29" s="914"/>
      <c r="Q29" s="265">
        <f t="shared" si="4"/>
        <v>0</v>
      </c>
    </row>
    <row r="30" spans="1:17" s="262" customFormat="1" ht="12.75" customHeight="1" x14ac:dyDescent="0.25">
      <c r="A30" s="117">
        <f t="shared" si="5"/>
        <v>22</v>
      </c>
      <c r="B30" s="687"/>
      <c r="C30" s="1077" t="s">
        <v>1093</v>
      </c>
      <c r="D30" s="1078"/>
      <c r="E30" s="1087"/>
      <c r="F30" s="1087"/>
      <c r="G30" s="912"/>
      <c r="H30" s="912"/>
      <c r="I30" s="264">
        <f t="shared" si="2"/>
        <v>0</v>
      </c>
      <c r="J30" s="264">
        <f t="shared" si="2"/>
        <v>0</v>
      </c>
      <c r="K30" s="913"/>
      <c r="L30" s="913"/>
      <c r="M30" s="913"/>
      <c r="N30" s="265">
        <f t="shared" si="3"/>
        <v>0</v>
      </c>
      <c r="O30" s="121"/>
      <c r="P30" s="914"/>
      <c r="Q30" s="265">
        <f t="shared" si="4"/>
        <v>0</v>
      </c>
    </row>
    <row r="31" spans="1:17" s="262" customFormat="1" ht="12.75" customHeight="1" x14ac:dyDescent="0.25">
      <c r="A31" s="117">
        <f t="shared" si="5"/>
        <v>23</v>
      </c>
      <c r="B31" s="687"/>
      <c r="C31" s="1077" t="s">
        <v>1057</v>
      </c>
      <c r="D31" s="1078"/>
      <c r="E31" s="1087"/>
      <c r="F31" s="1087"/>
      <c r="G31" s="912"/>
      <c r="H31" s="912"/>
      <c r="I31" s="264">
        <f t="shared" si="2"/>
        <v>0</v>
      </c>
      <c r="J31" s="264">
        <f t="shared" si="2"/>
        <v>0</v>
      </c>
      <c r="K31" s="913"/>
      <c r="L31" s="913"/>
      <c r="M31" s="913"/>
      <c r="N31" s="265">
        <f t="shared" si="3"/>
        <v>0</v>
      </c>
      <c r="O31" s="121"/>
      <c r="P31" s="914"/>
      <c r="Q31" s="265">
        <f t="shared" si="4"/>
        <v>0</v>
      </c>
    </row>
    <row r="32" spans="1:17" s="262" customFormat="1" ht="12.75" customHeight="1" x14ac:dyDescent="0.25">
      <c r="A32" s="117">
        <f t="shared" si="5"/>
        <v>24</v>
      </c>
      <c r="B32" s="687"/>
      <c r="C32" s="1077" t="s">
        <v>78</v>
      </c>
      <c r="D32" s="1078"/>
      <c r="E32" s="1087"/>
      <c r="F32" s="1087"/>
      <c r="G32" s="912"/>
      <c r="H32" s="912"/>
      <c r="I32" s="264">
        <f t="shared" si="2"/>
        <v>0</v>
      </c>
      <c r="J32" s="264">
        <f t="shared" si="2"/>
        <v>0</v>
      </c>
      <c r="K32" s="913"/>
      <c r="L32" s="913"/>
      <c r="M32" s="913"/>
      <c r="N32" s="265">
        <f t="shared" si="3"/>
        <v>0</v>
      </c>
      <c r="O32" s="121"/>
      <c r="P32" s="914"/>
      <c r="Q32" s="265">
        <f t="shared" si="4"/>
        <v>0</v>
      </c>
    </row>
    <row r="33" spans="1:18" s="262" customFormat="1" ht="12.75" customHeight="1" x14ac:dyDescent="0.25">
      <c r="A33" s="117">
        <f t="shared" si="5"/>
        <v>25</v>
      </c>
      <c r="B33" s="687"/>
      <c r="C33" s="1077" t="s">
        <v>79</v>
      </c>
      <c r="D33" s="1078"/>
      <c r="E33" s="1087"/>
      <c r="F33" s="1087"/>
      <c r="G33" s="912"/>
      <c r="H33" s="912"/>
      <c r="I33" s="264">
        <f t="shared" si="2"/>
        <v>0</v>
      </c>
      <c r="J33" s="264">
        <f t="shared" si="2"/>
        <v>0</v>
      </c>
      <c r="K33" s="913"/>
      <c r="L33" s="913"/>
      <c r="M33" s="913"/>
      <c r="N33" s="265">
        <f>+I33-J33</f>
        <v>0</v>
      </c>
      <c r="O33" s="121"/>
      <c r="P33" s="914"/>
      <c r="Q33" s="265">
        <f t="shared" si="4"/>
        <v>0</v>
      </c>
    </row>
    <row r="34" spans="1:18" s="262" customFormat="1" ht="12.75" customHeight="1" x14ac:dyDescent="0.25">
      <c r="A34" s="117">
        <f>A33+1</f>
        <v>26</v>
      </c>
      <c r="B34" s="687"/>
      <c r="C34" s="1077" t="s">
        <v>1092</v>
      </c>
      <c r="D34" s="1078"/>
      <c r="E34" s="1087"/>
      <c r="F34" s="1087"/>
      <c r="G34" s="912"/>
      <c r="H34" s="912"/>
      <c r="I34" s="264">
        <f>+E34+G34</f>
        <v>0</v>
      </c>
      <c r="J34" s="264">
        <f>+F34+H34</f>
        <v>0</v>
      </c>
      <c r="K34" s="913"/>
      <c r="L34" s="913"/>
      <c r="M34" s="913"/>
      <c r="N34" s="265">
        <f>+I34-J34</f>
        <v>0</v>
      </c>
      <c r="O34" s="121"/>
      <c r="P34" s="914"/>
      <c r="Q34" s="265">
        <f t="shared" si="4"/>
        <v>0</v>
      </c>
    </row>
    <row r="35" spans="1:18" s="262" customFormat="1" ht="12.75" customHeight="1" x14ac:dyDescent="0.25">
      <c r="A35" s="117">
        <f>A34+1</f>
        <v>27</v>
      </c>
      <c r="B35" s="687"/>
      <c r="C35" s="1077" t="s">
        <v>1058</v>
      </c>
      <c r="D35" s="1078"/>
      <c r="E35" s="1087"/>
      <c r="F35" s="1087"/>
      <c r="G35" s="912"/>
      <c r="H35" s="912"/>
      <c r="I35" s="264">
        <f>+E35+G35</f>
        <v>0</v>
      </c>
      <c r="J35" s="264">
        <f>+F35+H35</f>
        <v>0</v>
      </c>
      <c r="K35" s="913"/>
      <c r="L35" s="913"/>
      <c r="M35" s="913"/>
      <c r="N35" s="265">
        <f>+I35-J35</f>
        <v>0</v>
      </c>
      <c r="O35" s="121"/>
      <c r="P35" s="914"/>
      <c r="Q35" s="265">
        <f t="shared" si="4"/>
        <v>0</v>
      </c>
    </row>
    <row r="36" spans="1:18" s="262" customFormat="1" ht="12.75" customHeight="1" x14ac:dyDescent="0.25">
      <c r="A36" s="117">
        <f t="shared" si="5"/>
        <v>28</v>
      </c>
      <c r="B36" s="687"/>
      <c r="C36" s="1077" t="s">
        <v>1078</v>
      </c>
      <c r="D36" s="1078"/>
      <c r="E36" s="1087"/>
      <c r="F36" s="1087"/>
      <c r="G36" s="912"/>
      <c r="H36" s="912"/>
      <c r="I36" s="264">
        <f t="shared" si="2"/>
        <v>0</v>
      </c>
      <c r="J36" s="264">
        <f t="shared" si="2"/>
        <v>0</v>
      </c>
      <c r="K36" s="913"/>
      <c r="L36" s="913"/>
      <c r="M36" s="913"/>
      <c r="N36" s="265">
        <f t="shared" si="3"/>
        <v>0</v>
      </c>
      <c r="O36" s="121"/>
      <c r="P36" s="914"/>
      <c r="Q36" s="265">
        <f t="shared" si="4"/>
        <v>0</v>
      </c>
    </row>
    <row r="37" spans="1:18" ht="12.75" customHeight="1" x14ac:dyDescent="0.25">
      <c r="A37" s="288">
        <f t="shared" si="5"/>
        <v>29</v>
      </c>
      <c r="B37" s="688">
        <v>25</v>
      </c>
      <c r="C37" s="1216" t="s">
        <v>701</v>
      </c>
      <c r="D37" s="1217"/>
      <c r="E37" s="906">
        <f>+E38+E39</f>
        <v>0</v>
      </c>
      <c r="F37" s="906">
        <f t="shared" ref="F37:N37" si="8">+F38+F39</f>
        <v>0</v>
      </c>
      <c r="G37" s="906">
        <f t="shared" si="8"/>
        <v>0</v>
      </c>
      <c r="H37" s="906">
        <f t="shared" si="8"/>
        <v>0</v>
      </c>
      <c r="I37" s="906">
        <f t="shared" si="8"/>
        <v>0</v>
      </c>
      <c r="J37" s="906">
        <f t="shared" si="8"/>
        <v>0</v>
      </c>
      <c r="K37" s="906">
        <f t="shared" si="8"/>
        <v>0</v>
      </c>
      <c r="L37" s="906">
        <f t="shared" si="8"/>
        <v>0</v>
      </c>
      <c r="M37" s="906">
        <f t="shared" si="8"/>
        <v>0</v>
      </c>
      <c r="N37" s="908">
        <f t="shared" si="8"/>
        <v>0</v>
      </c>
      <c r="O37" s="121"/>
      <c r="P37" s="909">
        <f>+P38+P39</f>
        <v>0</v>
      </c>
      <c r="Q37" s="921">
        <f>+Q38+Q39</f>
        <v>0</v>
      </c>
      <c r="R37" s="420"/>
    </row>
    <row r="38" spans="1:18" ht="12.75" customHeight="1" x14ac:dyDescent="0.25">
      <c r="A38" s="117">
        <f t="shared" si="5"/>
        <v>30</v>
      </c>
      <c r="B38" s="687"/>
      <c r="C38" s="1218" t="s">
        <v>765</v>
      </c>
      <c r="D38" s="1219"/>
      <c r="E38" s="1087"/>
      <c r="F38" s="1087"/>
      <c r="G38" s="912"/>
      <c r="H38" s="912"/>
      <c r="I38" s="264">
        <f t="shared" si="2"/>
        <v>0</v>
      </c>
      <c r="J38" s="264">
        <f t="shared" si="2"/>
        <v>0</v>
      </c>
      <c r="K38" s="913"/>
      <c r="L38" s="913"/>
      <c r="M38" s="913"/>
      <c r="N38" s="265">
        <f t="shared" si="3"/>
        <v>0</v>
      </c>
      <c r="O38" s="121"/>
      <c r="P38" s="914"/>
      <c r="Q38" s="265">
        <f t="shared" si="4"/>
        <v>0</v>
      </c>
      <c r="R38" s="420"/>
    </row>
    <row r="39" spans="1:18" ht="12.75" customHeight="1" x14ac:dyDescent="0.25">
      <c r="A39" s="117">
        <f t="shared" si="5"/>
        <v>31</v>
      </c>
      <c r="B39" s="687"/>
      <c r="C39" s="1218" t="s">
        <v>766</v>
      </c>
      <c r="D39" s="1219"/>
      <c r="E39" s="1087"/>
      <c r="F39" s="1087"/>
      <c r="G39" s="912"/>
      <c r="H39" s="912"/>
      <c r="I39" s="264">
        <f t="shared" si="2"/>
        <v>0</v>
      </c>
      <c r="J39" s="264">
        <f t="shared" si="2"/>
        <v>0</v>
      </c>
      <c r="K39" s="913"/>
      <c r="L39" s="913"/>
      <c r="M39" s="913"/>
      <c r="N39" s="265">
        <f t="shared" si="3"/>
        <v>0</v>
      </c>
      <c r="O39" s="121"/>
      <c r="P39" s="914"/>
      <c r="Q39" s="265">
        <f t="shared" si="4"/>
        <v>0</v>
      </c>
    </row>
    <row r="40" spans="1:18" ht="12.75" customHeight="1" x14ac:dyDescent="0.25">
      <c r="A40" s="288">
        <f t="shared" si="5"/>
        <v>32</v>
      </c>
      <c r="B40" s="688">
        <v>28</v>
      </c>
      <c r="C40" s="1216" t="s">
        <v>712</v>
      </c>
      <c r="D40" s="1217"/>
      <c r="E40" s="907">
        <f t="shared" ref="E40:N40" si="9">SUM(E41,E44)</f>
        <v>0</v>
      </c>
      <c r="F40" s="907">
        <f t="shared" si="9"/>
        <v>0</v>
      </c>
      <c r="G40" s="907">
        <f t="shared" si="9"/>
        <v>0</v>
      </c>
      <c r="H40" s="907">
        <f t="shared" si="9"/>
        <v>0</v>
      </c>
      <c r="I40" s="907">
        <f t="shared" si="9"/>
        <v>0</v>
      </c>
      <c r="J40" s="907">
        <f t="shared" si="9"/>
        <v>0</v>
      </c>
      <c r="K40" s="907">
        <f t="shared" si="9"/>
        <v>0</v>
      </c>
      <c r="L40" s="907">
        <f t="shared" si="9"/>
        <v>0</v>
      </c>
      <c r="M40" s="907">
        <f t="shared" si="9"/>
        <v>0</v>
      </c>
      <c r="N40" s="908">
        <f t="shared" si="9"/>
        <v>0</v>
      </c>
      <c r="O40" s="121"/>
      <c r="P40" s="909">
        <f>SUM(P41,P44)</f>
        <v>0</v>
      </c>
      <c r="Q40" s="908">
        <f>SUM(Q41,Q44)</f>
        <v>0</v>
      </c>
    </row>
    <row r="41" spans="1:18" ht="12.75" customHeight="1" x14ac:dyDescent="0.25">
      <c r="A41" s="117">
        <f t="shared" si="5"/>
        <v>33</v>
      </c>
      <c r="B41" s="687"/>
      <c r="C41" s="1075" t="s">
        <v>767</v>
      </c>
      <c r="D41" s="1076"/>
      <c r="E41" s="906">
        <f>+E42+E43</f>
        <v>0</v>
      </c>
      <c r="F41" s="906">
        <f t="shared" ref="F41:N41" si="10">+F42+F43</f>
        <v>0</v>
      </c>
      <c r="G41" s="906">
        <f t="shared" si="10"/>
        <v>0</v>
      </c>
      <c r="H41" s="906">
        <f t="shared" si="10"/>
        <v>0</v>
      </c>
      <c r="I41" s="906">
        <f t="shared" si="10"/>
        <v>0</v>
      </c>
      <c r="J41" s="906">
        <f t="shared" si="10"/>
        <v>0</v>
      </c>
      <c r="K41" s="906">
        <f t="shared" si="10"/>
        <v>0</v>
      </c>
      <c r="L41" s="906">
        <f t="shared" si="10"/>
        <v>0</v>
      </c>
      <c r="M41" s="906">
        <f t="shared" si="10"/>
        <v>0</v>
      </c>
      <c r="N41" s="908">
        <f t="shared" si="10"/>
        <v>0</v>
      </c>
      <c r="O41" s="121"/>
      <c r="P41" s="909">
        <f>+P42+P43</f>
        <v>0</v>
      </c>
      <c r="Q41" s="921">
        <f>+Q42+Q43</f>
        <v>0</v>
      </c>
    </row>
    <row r="42" spans="1:18" ht="12.75" customHeight="1" x14ac:dyDescent="0.25">
      <c r="A42" s="266">
        <f t="shared" si="5"/>
        <v>34</v>
      </c>
      <c r="B42" s="687"/>
      <c r="C42" s="1077"/>
      <c r="D42" s="922" t="s">
        <v>1022</v>
      </c>
      <c r="E42" s="1087"/>
      <c r="F42" s="1087"/>
      <c r="G42" s="912"/>
      <c r="H42" s="912"/>
      <c r="I42" s="264">
        <f>+E42+G42</f>
        <v>0</v>
      </c>
      <c r="J42" s="264">
        <f>+F42+H42</f>
        <v>0</v>
      </c>
      <c r="K42" s="913"/>
      <c r="L42" s="913"/>
      <c r="M42" s="913"/>
      <c r="N42" s="265">
        <f>+I42-J42</f>
        <v>0</v>
      </c>
      <c r="O42" s="121"/>
      <c r="P42" s="914"/>
      <c r="Q42" s="265">
        <f>+J42+P42</f>
        <v>0</v>
      </c>
    </row>
    <row r="43" spans="1:18" ht="12.75" customHeight="1" x14ac:dyDescent="0.25">
      <c r="A43" s="923">
        <f t="shared" si="5"/>
        <v>35</v>
      </c>
      <c r="B43" s="689"/>
      <c r="C43" s="924"/>
      <c r="D43" s="925" t="s">
        <v>1114</v>
      </c>
      <c r="E43" s="1087"/>
      <c r="F43" s="1087"/>
      <c r="G43" s="912"/>
      <c r="H43" s="912"/>
      <c r="I43" s="264">
        <f>+E43+G43</f>
        <v>0</v>
      </c>
      <c r="J43" s="264">
        <f>+F43+H43</f>
        <v>0</v>
      </c>
      <c r="K43" s="913"/>
      <c r="L43" s="913"/>
      <c r="M43" s="913"/>
      <c r="N43" s="265">
        <f>+I43-J43</f>
        <v>0</v>
      </c>
      <c r="O43" s="121"/>
      <c r="P43" s="914"/>
      <c r="Q43" s="265">
        <f>+J43+P43</f>
        <v>0</v>
      </c>
    </row>
    <row r="44" spans="1:18" ht="12.75" customHeight="1" x14ac:dyDescent="0.25">
      <c r="A44" s="117">
        <f t="shared" si="5"/>
        <v>36</v>
      </c>
      <c r="B44" s="687"/>
      <c r="C44" s="1075" t="s">
        <v>768</v>
      </c>
      <c r="D44" s="1076"/>
      <c r="E44" s="906">
        <f>E45</f>
        <v>0</v>
      </c>
      <c r="F44" s="906">
        <f t="shared" ref="F44:N44" si="11">F45</f>
        <v>0</v>
      </c>
      <c r="G44" s="906">
        <f t="shared" si="11"/>
        <v>0</v>
      </c>
      <c r="H44" s="906">
        <f t="shared" si="11"/>
        <v>0</v>
      </c>
      <c r="I44" s="906">
        <f t="shared" si="11"/>
        <v>0</v>
      </c>
      <c r="J44" s="906">
        <f t="shared" si="11"/>
        <v>0</v>
      </c>
      <c r="K44" s="906">
        <f t="shared" si="11"/>
        <v>0</v>
      </c>
      <c r="L44" s="906">
        <f t="shared" si="11"/>
        <v>0</v>
      </c>
      <c r="M44" s="906">
        <f t="shared" si="11"/>
        <v>0</v>
      </c>
      <c r="N44" s="908">
        <f t="shared" si="11"/>
        <v>0</v>
      </c>
      <c r="O44" s="121"/>
      <c r="P44" s="909">
        <f>P45</f>
        <v>0</v>
      </c>
      <c r="Q44" s="921">
        <f>Q45</f>
        <v>0</v>
      </c>
    </row>
    <row r="45" spans="1:18" ht="12.75" customHeight="1" thickBot="1" x14ac:dyDescent="0.3">
      <c r="A45" s="117">
        <f t="shared" si="5"/>
        <v>37</v>
      </c>
      <c r="B45" s="687"/>
      <c r="C45" s="926"/>
      <c r="D45" s="925" t="s">
        <v>1023</v>
      </c>
      <c r="E45" s="1088"/>
      <c r="F45" s="928"/>
      <c r="G45" s="1089"/>
      <c r="H45" s="992"/>
      <c r="I45" s="264">
        <f>+E45+G45</f>
        <v>0</v>
      </c>
      <c r="J45" s="264">
        <f>+F45+H45</f>
        <v>0</v>
      </c>
      <c r="K45" s="928"/>
      <c r="L45" s="928"/>
      <c r="M45" s="928"/>
      <c r="N45" s="265">
        <f>+I45-J45</f>
        <v>0</v>
      </c>
      <c r="O45" s="121"/>
      <c r="P45" s="927"/>
      <c r="Q45" s="265">
        <f>+J45+P45</f>
        <v>0</v>
      </c>
    </row>
    <row r="46" spans="1:18" ht="13.5" customHeight="1" thickBot="1" x14ac:dyDescent="0.3">
      <c r="A46" s="664">
        <f t="shared" si="5"/>
        <v>38</v>
      </c>
      <c r="B46" s="699"/>
      <c r="C46" s="715" t="s">
        <v>667</v>
      </c>
      <c r="D46" s="665"/>
      <c r="E46" s="929">
        <f t="shared" ref="E46:N46" si="12">+E7+E26+E37+E40</f>
        <v>40827.555</v>
      </c>
      <c r="F46" s="929">
        <f t="shared" si="12"/>
        <v>40827.555</v>
      </c>
      <c r="G46" s="929">
        <f t="shared" si="12"/>
        <v>0</v>
      </c>
      <c r="H46" s="929">
        <f t="shared" si="12"/>
        <v>0</v>
      </c>
      <c r="I46" s="929">
        <f t="shared" si="12"/>
        <v>40827.555</v>
      </c>
      <c r="J46" s="929">
        <f t="shared" si="12"/>
        <v>40827.555</v>
      </c>
      <c r="K46" s="929">
        <f t="shared" si="12"/>
        <v>0</v>
      </c>
      <c r="L46" s="929">
        <f t="shared" si="12"/>
        <v>7178.5013499999995</v>
      </c>
      <c r="M46" s="929">
        <f t="shared" si="12"/>
        <v>0</v>
      </c>
      <c r="N46" s="930">
        <f t="shared" si="12"/>
        <v>0</v>
      </c>
      <c r="O46" s="121"/>
      <c r="P46" s="931">
        <f>+P7+P26+P37+P40</f>
        <v>0</v>
      </c>
      <c r="Q46" s="930">
        <f>+Q7+Q26+Q37+Q40</f>
        <v>40827.555</v>
      </c>
    </row>
    <row r="47" spans="1:18" ht="13.5" customHeight="1" x14ac:dyDescent="0.25">
      <c r="A47" s="932"/>
      <c r="B47" s="932"/>
      <c r="C47" s="933"/>
      <c r="D47" s="934"/>
      <c r="O47" s="121"/>
    </row>
    <row r="48" spans="1:18" ht="22.5" customHeight="1" x14ac:dyDescent="0.25">
      <c r="A48" s="260" t="s">
        <v>596</v>
      </c>
      <c r="B48" s="260"/>
    </row>
    <row r="49" spans="1:17" ht="57.2" customHeight="1" x14ac:dyDescent="0.25">
      <c r="A49" s="1215" t="s">
        <v>1040</v>
      </c>
      <c r="B49" s="1215"/>
      <c r="C49" s="1215"/>
      <c r="D49" s="1215"/>
      <c r="E49" s="1215"/>
      <c r="F49" s="1215"/>
      <c r="G49" s="1215"/>
      <c r="H49" s="1215"/>
      <c r="I49" s="1215"/>
      <c r="J49" s="1215"/>
      <c r="K49" s="1215"/>
      <c r="L49" s="1215"/>
      <c r="M49" s="1215"/>
      <c r="N49" s="1215"/>
      <c r="O49" s="1215"/>
      <c r="P49" s="1215"/>
      <c r="Q49" s="1215"/>
    </row>
    <row r="50" spans="1:17" ht="18" customHeight="1" x14ac:dyDescent="0.25">
      <c r="A50" s="1215" t="s">
        <v>94</v>
      </c>
      <c r="B50" s="1215"/>
      <c r="C50" s="1215"/>
      <c r="D50" s="1215"/>
      <c r="E50" s="1215"/>
      <c r="F50" s="1215"/>
      <c r="G50" s="1215"/>
      <c r="H50" s="1215"/>
      <c r="I50" s="1215"/>
      <c r="J50" s="1215"/>
      <c r="K50" s="1215"/>
      <c r="L50" s="1215"/>
      <c r="M50" s="1215"/>
      <c r="N50" s="1215"/>
      <c r="O50" s="1215"/>
      <c r="P50" s="1215"/>
      <c r="Q50" s="1215"/>
    </row>
    <row r="51" spans="1:17" ht="34.15" customHeight="1" x14ac:dyDescent="0.25">
      <c r="A51" s="1215" t="s">
        <v>1041</v>
      </c>
      <c r="B51" s="1215"/>
      <c r="C51" s="1215"/>
      <c r="D51" s="1215"/>
      <c r="E51" s="1215"/>
      <c r="F51" s="1215"/>
      <c r="G51" s="1215"/>
      <c r="H51" s="1215"/>
      <c r="I51" s="1215"/>
      <c r="J51" s="1215"/>
      <c r="K51" s="1215"/>
      <c r="L51" s="1215"/>
      <c r="M51" s="1215"/>
      <c r="N51" s="1215"/>
      <c r="O51" s="1215"/>
      <c r="P51" s="1215"/>
      <c r="Q51" s="1215"/>
    </row>
    <row r="52" spans="1:17" ht="34.15" customHeight="1" x14ac:dyDescent="0.25">
      <c r="A52" s="1215" t="s">
        <v>96</v>
      </c>
      <c r="B52" s="1215"/>
      <c r="C52" s="1215"/>
      <c r="D52" s="1215"/>
      <c r="E52" s="1215"/>
      <c r="F52" s="1215"/>
      <c r="G52" s="1215"/>
      <c r="H52" s="1215"/>
      <c r="I52" s="1215"/>
      <c r="J52" s="1215"/>
      <c r="K52" s="1215"/>
      <c r="L52" s="1215"/>
      <c r="M52" s="1215"/>
      <c r="N52" s="1215"/>
      <c r="O52" s="1215"/>
      <c r="P52" s="1215"/>
      <c r="Q52" s="1215"/>
    </row>
    <row r="53" spans="1:17" ht="19.5" customHeight="1" x14ac:dyDescent="0.25">
      <c r="A53" s="1215" t="s">
        <v>98</v>
      </c>
      <c r="B53" s="1215"/>
      <c r="C53" s="1215"/>
      <c r="D53" s="1215"/>
      <c r="E53" s="1215"/>
      <c r="F53" s="1215"/>
      <c r="G53" s="1215"/>
      <c r="H53" s="1215"/>
      <c r="I53" s="1215"/>
      <c r="J53" s="1215"/>
      <c r="K53" s="1215"/>
      <c r="L53" s="1215"/>
      <c r="M53" s="1215"/>
      <c r="N53" s="1215"/>
      <c r="O53" s="1215"/>
      <c r="P53" s="1215"/>
      <c r="Q53" s="1215"/>
    </row>
    <row r="54" spans="1:17" ht="19.5" customHeight="1" x14ac:dyDescent="0.25">
      <c r="A54" s="1081"/>
      <c r="B54" s="1081"/>
      <c r="C54" s="1081"/>
      <c r="D54" s="1081"/>
      <c r="E54" s="1081"/>
      <c r="F54" s="1081"/>
      <c r="G54" s="1081"/>
      <c r="H54" s="1081"/>
      <c r="I54" s="1081"/>
      <c r="J54" s="1081"/>
      <c r="K54" s="1081"/>
      <c r="L54" s="1081"/>
      <c r="M54" s="1081"/>
      <c r="N54" s="1081"/>
      <c r="O54" s="1081"/>
      <c r="P54" s="1081"/>
      <c r="Q54" s="1081"/>
    </row>
    <row r="55" spans="1:17" x14ac:dyDescent="0.25">
      <c r="A55" s="112"/>
      <c r="B55" s="112"/>
      <c r="D55" s="260"/>
    </row>
    <row r="56" spans="1:17" x14ac:dyDescent="0.25">
      <c r="D56" s="260"/>
    </row>
    <row r="57" spans="1:17" x14ac:dyDescent="0.25">
      <c r="D57" s="260"/>
    </row>
  </sheetData>
  <mergeCells count="21">
    <mergeCell ref="C26:D26"/>
    <mergeCell ref="A4:A6"/>
    <mergeCell ref="C4:D6"/>
    <mergeCell ref="E4:F4"/>
    <mergeCell ref="G4:H4"/>
    <mergeCell ref="N4:N5"/>
    <mergeCell ref="P4:P5"/>
    <mergeCell ref="Q4:Q5"/>
    <mergeCell ref="C8:D8"/>
    <mergeCell ref="C19:D19"/>
    <mergeCell ref="I4:J4"/>
    <mergeCell ref="K4:M4"/>
    <mergeCell ref="A51:Q51"/>
    <mergeCell ref="A52:Q52"/>
    <mergeCell ref="A53:Q53"/>
    <mergeCell ref="C37:D37"/>
    <mergeCell ref="C38:D38"/>
    <mergeCell ref="C39:D39"/>
    <mergeCell ref="C40:D40"/>
    <mergeCell ref="A49:Q49"/>
    <mergeCell ref="A50:Q50"/>
  </mergeCells>
  <printOptions horizontalCentered="1" verticalCentered="1"/>
  <pageMargins left="0.19685039370078741" right="0.19685039370078741" top="0.39370078740157483" bottom="0.39370078740157483" header="0.31496062992125984" footer="0.31496062992125984"/>
  <pageSetup paperSize="9" scale="6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AE5DB-D978-41F9-827B-022B9B4822DA}">
  <sheetPr>
    <tabColor rgb="FF92D050"/>
    <pageSetUpPr fitToPage="1"/>
  </sheetPr>
  <dimension ref="A1:S62"/>
  <sheetViews>
    <sheetView topLeftCell="A8" zoomScaleNormal="100" workbookViewId="0">
      <selection activeCell="F37" sqref="F37"/>
    </sheetView>
  </sheetViews>
  <sheetFormatPr defaultColWidth="9.140625" defaultRowHeight="15" x14ac:dyDescent="0.25"/>
  <cols>
    <col min="1" max="1" width="5" style="54" customWidth="1"/>
    <col min="2" max="2" width="5.7109375" style="54" bestFit="1" customWidth="1"/>
    <col min="3" max="3" width="6" style="54" customWidth="1"/>
    <col min="4" max="4" width="51" style="54" customWidth="1"/>
    <col min="5" max="10" width="12.140625" style="54" customWidth="1"/>
    <col min="11" max="15" width="10.5703125" style="54" customWidth="1"/>
    <col min="16" max="16" width="0.7109375" style="54" customWidth="1"/>
    <col min="17" max="17" width="11.42578125" style="54" customWidth="1"/>
    <col min="18" max="18" width="10.7109375" style="54" customWidth="1"/>
    <col min="19" max="243" width="9.140625" style="54"/>
    <col min="244" max="244" width="59.7109375" style="54" customWidth="1"/>
    <col min="245" max="251" width="10.5703125" style="54" customWidth="1"/>
    <col min="252" max="16384" width="9.140625" style="54"/>
  </cols>
  <sheetData>
    <row r="1" spans="1:19" ht="26.25" x14ac:dyDescent="0.25">
      <c r="A1" s="717" t="s">
        <v>752</v>
      </c>
      <c r="B1" s="606"/>
      <c r="C1" s="116"/>
    </row>
    <row r="2" spans="1:19" ht="15.75" x14ac:dyDescent="0.25">
      <c r="A2" s="116"/>
      <c r="B2" s="116"/>
      <c r="C2" s="116"/>
      <c r="D2" s="260" t="s">
        <v>93</v>
      </c>
      <c r="R2" s="120" t="s">
        <v>469</v>
      </c>
    </row>
    <row r="3" spans="1:19" ht="2.25" customHeight="1" thickBot="1" x14ac:dyDescent="0.3">
      <c r="D3" s="267"/>
      <c r="R3" s="120"/>
    </row>
    <row r="4" spans="1:19" s="260" customFormat="1" ht="45" customHeight="1" x14ac:dyDescent="0.25">
      <c r="A4" s="1245" t="s">
        <v>448</v>
      </c>
      <c r="B4" s="1085" t="s">
        <v>448</v>
      </c>
      <c r="C4" s="1248"/>
      <c r="D4" s="1250" t="s">
        <v>788</v>
      </c>
      <c r="E4" s="1253" t="s">
        <v>660</v>
      </c>
      <c r="F4" s="1228"/>
      <c r="G4" s="1228" t="s">
        <v>661</v>
      </c>
      <c r="H4" s="1228"/>
      <c r="I4" s="1254" t="s">
        <v>662</v>
      </c>
      <c r="J4" s="1255"/>
      <c r="K4" s="1256" t="s">
        <v>1159</v>
      </c>
      <c r="L4" s="1256" t="s">
        <v>1160</v>
      </c>
      <c r="M4" s="1231" t="s">
        <v>1161</v>
      </c>
      <c r="N4" s="1259" t="s">
        <v>1162</v>
      </c>
      <c r="O4" s="1261" t="s">
        <v>1010</v>
      </c>
      <c r="P4" s="935"/>
      <c r="Q4" s="1222" t="s">
        <v>1163</v>
      </c>
      <c r="R4" s="1224" t="s">
        <v>663</v>
      </c>
    </row>
    <row r="5" spans="1:19" s="260" customFormat="1" ht="13.5" customHeight="1" x14ac:dyDescent="0.25">
      <c r="A5" s="1246"/>
      <c r="B5" s="899" t="s">
        <v>1035</v>
      </c>
      <c r="C5" s="1249"/>
      <c r="D5" s="1251"/>
      <c r="E5" s="117" t="s">
        <v>699</v>
      </c>
      <c r="F5" s="114" t="s">
        <v>82</v>
      </c>
      <c r="G5" s="114" t="s">
        <v>598</v>
      </c>
      <c r="H5" s="109" t="s">
        <v>603</v>
      </c>
      <c r="I5" s="109" t="s">
        <v>598</v>
      </c>
      <c r="J5" s="268" t="s">
        <v>603</v>
      </c>
      <c r="K5" s="1257"/>
      <c r="L5" s="1257"/>
      <c r="M5" s="1258"/>
      <c r="N5" s="1260"/>
      <c r="O5" s="1262"/>
      <c r="P5" s="935"/>
      <c r="Q5" s="1223"/>
      <c r="R5" s="1225"/>
    </row>
    <row r="6" spans="1:19" s="260" customFormat="1" ht="15" customHeight="1" thickBot="1" x14ac:dyDescent="0.3">
      <c r="A6" s="1247"/>
      <c r="B6" s="690" t="s">
        <v>1036</v>
      </c>
      <c r="C6" s="1249"/>
      <c r="D6" s="1252"/>
      <c r="E6" s="424" t="s">
        <v>526</v>
      </c>
      <c r="F6" s="289" t="s">
        <v>527</v>
      </c>
      <c r="G6" s="290" t="s">
        <v>528</v>
      </c>
      <c r="H6" s="290" t="s">
        <v>529</v>
      </c>
      <c r="I6" s="290" t="s">
        <v>600</v>
      </c>
      <c r="J6" s="425" t="s">
        <v>601</v>
      </c>
      <c r="K6" s="936" t="s">
        <v>702</v>
      </c>
      <c r="L6" s="936" t="s">
        <v>715</v>
      </c>
      <c r="M6" s="289" t="s">
        <v>532</v>
      </c>
      <c r="N6" s="290" t="s">
        <v>533</v>
      </c>
      <c r="O6" s="937" t="s">
        <v>1009</v>
      </c>
      <c r="P6" s="935"/>
      <c r="Q6" s="424" t="s">
        <v>534</v>
      </c>
      <c r="R6" s="938" t="s">
        <v>713</v>
      </c>
    </row>
    <row r="7" spans="1:19" s="262" customFormat="1" ht="15" customHeight="1" x14ac:dyDescent="0.25">
      <c r="A7" s="437">
        <v>1</v>
      </c>
      <c r="B7" s="702">
        <v>12</v>
      </c>
      <c r="C7" s="708" t="s">
        <v>602</v>
      </c>
      <c r="D7" s="440"/>
      <c r="E7" s="441">
        <f t="shared" ref="E7:J7" si="0">+E8+E15</f>
        <v>11179.400799999999</v>
      </c>
      <c r="F7" s="439">
        <f t="shared" si="0"/>
        <v>11179.400799999999</v>
      </c>
      <c r="G7" s="439">
        <f t="shared" si="0"/>
        <v>0</v>
      </c>
      <c r="H7" s="439">
        <f t="shared" si="0"/>
        <v>0</v>
      </c>
      <c r="I7" s="439">
        <f t="shared" si="0"/>
        <v>11179.400799999999</v>
      </c>
      <c r="J7" s="439">
        <f t="shared" si="0"/>
        <v>11179.400799999999</v>
      </c>
      <c r="K7" s="439">
        <v>0</v>
      </c>
      <c r="L7" s="439">
        <f>+L8+L15</f>
        <v>0</v>
      </c>
      <c r="M7" s="439">
        <f>+M8+M15</f>
        <v>0</v>
      </c>
      <c r="N7" s="439">
        <f>N8+N15</f>
        <v>0</v>
      </c>
      <c r="O7" s="442">
        <f>+O8+O15</f>
        <v>0</v>
      </c>
      <c r="P7" s="261"/>
      <c r="Q7" s="443">
        <f>+Q8+Q15</f>
        <v>0</v>
      </c>
      <c r="R7" s="442">
        <f>+R8+R15</f>
        <v>11179.400799999999</v>
      </c>
      <c r="S7" s="939"/>
    </row>
    <row r="8" spans="1:19" s="262" customFormat="1" ht="13.5" customHeight="1" x14ac:dyDescent="0.25">
      <c r="A8" s="269">
        <f>A7+1</f>
        <v>2</v>
      </c>
      <c r="B8" s="703"/>
      <c r="C8" s="709"/>
      <c r="D8" s="1080" t="s">
        <v>742</v>
      </c>
      <c r="E8" s="432">
        <f>SUM(E9:E10)</f>
        <v>9885.6278000000002</v>
      </c>
      <c r="F8" s="433">
        <f t="shared" ref="F8:O8" si="1">SUM(F9:F10)</f>
        <v>9885.6278000000002</v>
      </c>
      <c r="G8" s="433">
        <f t="shared" si="1"/>
        <v>0</v>
      </c>
      <c r="H8" s="433">
        <f t="shared" si="1"/>
        <v>0</v>
      </c>
      <c r="I8" s="433">
        <f t="shared" si="1"/>
        <v>9885.6278000000002</v>
      </c>
      <c r="J8" s="433">
        <f t="shared" si="1"/>
        <v>9885.6278000000002</v>
      </c>
      <c r="K8" s="433">
        <v>0</v>
      </c>
      <c r="L8" s="433">
        <f t="shared" si="1"/>
        <v>0</v>
      </c>
      <c r="M8" s="433">
        <f t="shared" si="1"/>
        <v>0</v>
      </c>
      <c r="N8" s="433">
        <f t="shared" si="1"/>
        <v>0</v>
      </c>
      <c r="O8" s="434">
        <f t="shared" si="1"/>
        <v>0</v>
      </c>
      <c r="P8" s="261"/>
      <c r="Q8" s="435">
        <f>SUM(Q9:Q10)</f>
        <v>0</v>
      </c>
      <c r="R8" s="434">
        <f>SUM(R9:R10)</f>
        <v>9885.6278000000002</v>
      </c>
    </row>
    <row r="9" spans="1:19" s="260" customFormat="1" ht="12.75" customHeight="1" x14ac:dyDescent="0.25">
      <c r="A9" s="431">
        <f>A8+1</f>
        <v>3</v>
      </c>
      <c r="B9" s="704"/>
      <c r="C9" s="710"/>
      <c r="D9" s="428" t="s">
        <v>16</v>
      </c>
      <c r="E9" s="1087">
        <v>9885.6278000000002</v>
      </c>
      <c r="F9" s="1087">
        <v>9885.6278000000002</v>
      </c>
      <c r="G9" s="912"/>
      <c r="H9" s="912"/>
      <c r="I9" s="264">
        <f t="shared" ref="I9:J14" si="2">+E9+G9</f>
        <v>9885.6278000000002</v>
      </c>
      <c r="J9" s="264">
        <f t="shared" si="2"/>
        <v>9885.6278000000002</v>
      </c>
      <c r="K9" s="913"/>
      <c r="L9" s="913"/>
      <c r="M9" s="913"/>
      <c r="N9" s="913"/>
      <c r="O9" s="1090"/>
      <c r="P9" s="263"/>
      <c r="Q9" s="914"/>
      <c r="R9" s="265">
        <f>J9+Q9</f>
        <v>9885.6278000000002</v>
      </c>
    </row>
    <row r="10" spans="1:19" s="260" customFormat="1" ht="12.75" customHeight="1" x14ac:dyDescent="0.25">
      <c r="A10" s="117">
        <f t="shared" ref="A10:A49" si="3">+A9+1</f>
        <v>4</v>
      </c>
      <c r="B10" s="687"/>
      <c r="C10" s="710"/>
      <c r="D10" s="940" t="s">
        <v>15</v>
      </c>
      <c r="E10" s="426">
        <f t="shared" ref="E10:J10" si="4">SUM(E11:E14)</f>
        <v>0</v>
      </c>
      <c r="F10" s="426"/>
      <c r="G10" s="426">
        <f t="shared" si="4"/>
        <v>0</v>
      </c>
      <c r="H10" s="426">
        <f t="shared" si="4"/>
        <v>0</v>
      </c>
      <c r="I10" s="426">
        <f t="shared" si="4"/>
        <v>0</v>
      </c>
      <c r="J10" s="426">
        <f t="shared" si="4"/>
        <v>0</v>
      </c>
      <c r="K10" s="426">
        <v>0</v>
      </c>
      <c r="L10" s="426">
        <f>SUM(L11:L14)</f>
        <v>0</v>
      </c>
      <c r="M10" s="426">
        <f>SUM(M11:M14)</f>
        <v>0</v>
      </c>
      <c r="N10" s="426">
        <f>SUM(N11:N14)</f>
        <v>0</v>
      </c>
      <c r="O10" s="1091">
        <f>SUM(O11:O14)</f>
        <v>0</v>
      </c>
      <c r="P10" s="263"/>
      <c r="Q10" s="591">
        <f>SUM(Q11:Q14)</f>
        <v>0</v>
      </c>
      <c r="R10" s="592">
        <f>SUM(R11:R14)</f>
        <v>0</v>
      </c>
    </row>
    <row r="11" spans="1:19" s="260" customFormat="1" ht="12.75" customHeight="1" x14ac:dyDescent="0.25">
      <c r="A11" s="117">
        <f t="shared" si="3"/>
        <v>5</v>
      </c>
      <c r="B11" s="687"/>
      <c r="C11" s="710"/>
      <c r="D11" s="429" t="s">
        <v>1132</v>
      </c>
      <c r="E11" s="1087"/>
      <c r="F11" s="1087"/>
      <c r="G11" s="912"/>
      <c r="H11" s="912"/>
      <c r="I11" s="264">
        <f t="shared" si="2"/>
        <v>0</v>
      </c>
      <c r="J11" s="264">
        <f t="shared" si="2"/>
        <v>0</v>
      </c>
      <c r="K11" s="913"/>
      <c r="L11" s="912"/>
      <c r="M11" s="912"/>
      <c r="N11" s="912"/>
      <c r="O11" s="1090"/>
      <c r="P11" s="263"/>
      <c r="Q11" s="914"/>
      <c r="R11" s="265">
        <f>J11+Q11</f>
        <v>0</v>
      </c>
    </row>
    <row r="12" spans="1:19" s="260" customFormat="1" ht="12.75" customHeight="1" x14ac:dyDescent="0.25">
      <c r="A12" s="117">
        <f t="shared" si="3"/>
        <v>6</v>
      </c>
      <c r="B12" s="687"/>
      <c r="C12" s="710"/>
      <c r="D12" s="430" t="s">
        <v>1024</v>
      </c>
      <c r="E12" s="1087"/>
      <c r="F12" s="1087"/>
      <c r="G12" s="912"/>
      <c r="H12" s="912"/>
      <c r="I12" s="264">
        <f t="shared" si="2"/>
        <v>0</v>
      </c>
      <c r="J12" s="264">
        <f t="shared" si="2"/>
        <v>0</v>
      </c>
      <c r="K12" s="913"/>
      <c r="L12" s="912"/>
      <c r="M12" s="912"/>
      <c r="N12" s="912"/>
      <c r="O12" s="1090"/>
      <c r="P12" s="263"/>
      <c r="Q12" s="914"/>
      <c r="R12" s="265">
        <f>J12+Q12</f>
        <v>0</v>
      </c>
    </row>
    <row r="13" spans="1:19" s="260" customFormat="1" ht="12.75" customHeight="1" x14ac:dyDescent="0.25">
      <c r="A13" s="117">
        <f t="shared" si="3"/>
        <v>7</v>
      </c>
      <c r="B13" s="687"/>
      <c r="C13" s="710"/>
      <c r="D13" s="430" t="s">
        <v>1110</v>
      </c>
      <c r="E13" s="1087"/>
      <c r="F13" s="1087"/>
      <c r="G13" s="912"/>
      <c r="H13" s="912"/>
      <c r="I13" s="264">
        <f>+E13+G13</f>
        <v>0</v>
      </c>
      <c r="J13" s="264">
        <f>+F13+H13</f>
        <v>0</v>
      </c>
      <c r="K13" s="913"/>
      <c r="L13" s="912"/>
      <c r="M13" s="912"/>
      <c r="N13" s="912"/>
      <c r="O13" s="1090"/>
      <c r="P13" s="263"/>
      <c r="Q13" s="914"/>
      <c r="R13" s="265">
        <f>J13+Q13</f>
        <v>0</v>
      </c>
    </row>
    <row r="14" spans="1:19" s="260" customFormat="1" ht="12.75" customHeight="1" x14ac:dyDescent="0.25">
      <c r="A14" s="117">
        <f t="shared" si="3"/>
        <v>8</v>
      </c>
      <c r="B14" s="687"/>
      <c r="C14" s="710"/>
      <c r="D14" s="430" t="s">
        <v>769</v>
      </c>
      <c r="E14" s="1087"/>
      <c r="F14" s="1087"/>
      <c r="G14" s="912"/>
      <c r="H14" s="912"/>
      <c r="I14" s="264">
        <f t="shared" si="2"/>
        <v>0</v>
      </c>
      <c r="J14" s="264">
        <f t="shared" si="2"/>
        <v>0</v>
      </c>
      <c r="K14" s="913"/>
      <c r="L14" s="912"/>
      <c r="M14" s="912"/>
      <c r="N14" s="912"/>
      <c r="O14" s="1090"/>
      <c r="P14" s="263"/>
      <c r="Q14" s="914"/>
      <c r="R14" s="265">
        <f>J14+Q14</f>
        <v>0</v>
      </c>
    </row>
    <row r="15" spans="1:19" s="262" customFormat="1" ht="13.5" customHeight="1" x14ac:dyDescent="0.25">
      <c r="A15" s="941">
        <f t="shared" si="3"/>
        <v>9</v>
      </c>
      <c r="B15" s="705"/>
      <c r="C15" s="709"/>
      <c r="D15" s="1080" t="s">
        <v>91</v>
      </c>
      <c r="E15" s="432">
        <f t="shared" ref="E15:J15" si="5">SUM(E16,E19:E22)</f>
        <v>1293.7729999999999</v>
      </c>
      <c r="F15" s="432">
        <f t="shared" si="5"/>
        <v>1293.7729999999999</v>
      </c>
      <c r="G15" s="432">
        <f t="shared" si="5"/>
        <v>0</v>
      </c>
      <c r="H15" s="432">
        <f t="shared" si="5"/>
        <v>0</v>
      </c>
      <c r="I15" s="432">
        <f t="shared" si="5"/>
        <v>1293.7729999999999</v>
      </c>
      <c r="J15" s="432">
        <f t="shared" si="5"/>
        <v>1293.7729999999999</v>
      </c>
      <c r="K15" s="432">
        <v>0</v>
      </c>
      <c r="L15" s="432">
        <f>SUM(L16,L19:L22)</f>
        <v>0</v>
      </c>
      <c r="M15" s="432">
        <f>SUM(M16,M19:M22)</f>
        <v>0</v>
      </c>
      <c r="N15" s="432">
        <f>SUM(N16,N19:N22)</f>
        <v>0</v>
      </c>
      <c r="O15" s="434">
        <f>SUM(O16,O19:O22)</f>
        <v>0</v>
      </c>
      <c r="P15" s="261"/>
      <c r="Q15" s="435">
        <f>SUM(Q16,Q19:Q22)</f>
        <v>0</v>
      </c>
      <c r="R15" s="666">
        <f>SUM(R16,R19:R22)</f>
        <v>1293.7729999999999</v>
      </c>
    </row>
    <row r="16" spans="1:19" s="262" customFormat="1" ht="12.75" customHeight="1" x14ac:dyDescent="0.25">
      <c r="A16" s="117">
        <f t="shared" si="3"/>
        <v>10</v>
      </c>
      <c r="B16" s="705"/>
      <c r="C16" s="711"/>
      <c r="D16" s="674" t="s">
        <v>1139</v>
      </c>
      <c r="E16" s="1092">
        <f>SUM(E17:E18)</f>
        <v>0</v>
      </c>
      <c r="F16" s="1093">
        <f>SUM(F17:F18)</f>
        <v>0</v>
      </c>
      <c r="G16" s="759">
        <f>SUM(G17:G18)</f>
        <v>0</v>
      </c>
      <c r="H16" s="759">
        <f>SUM(H17:H18)</f>
        <v>0</v>
      </c>
      <c r="I16" s="264">
        <f t="shared" ref="I16:J22" si="6">+E16+G16</f>
        <v>0</v>
      </c>
      <c r="J16" s="264">
        <f t="shared" si="6"/>
        <v>0</v>
      </c>
      <c r="K16" s="759">
        <v>0</v>
      </c>
      <c r="L16" s="942">
        <f>SUM(L17:L18)</f>
        <v>0</v>
      </c>
      <c r="M16" s="942">
        <f>SUM(M17:M18)</f>
        <v>0</v>
      </c>
      <c r="N16" s="942">
        <f>SUM(N17:N18)</f>
        <v>0</v>
      </c>
      <c r="O16" s="1094">
        <f>SUM(O17:O18)</f>
        <v>0</v>
      </c>
      <c r="P16" s="943"/>
      <c r="Q16" s="944">
        <f>SUM(Q17:Q18)</f>
        <v>0</v>
      </c>
      <c r="R16" s="265">
        <f t="shared" ref="R16:R22" si="7">J16+Q16</f>
        <v>0</v>
      </c>
    </row>
    <row r="17" spans="1:18" s="262" customFormat="1" ht="12.75" customHeight="1" x14ac:dyDescent="0.25">
      <c r="A17" s="117">
        <f t="shared" si="3"/>
        <v>11</v>
      </c>
      <c r="B17" s="705"/>
      <c r="C17" s="711"/>
      <c r="D17" s="674" t="s">
        <v>1117</v>
      </c>
      <c r="E17" s="1092"/>
      <c r="F17" s="1092"/>
      <c r="G17" s="427"/>
      <c r="H17" s="427"/>
      <c r="I17" s="264">
        <f>+E17+G17</f>
        <v>0</v>
      </c>
      <c r="J17" s="264">
        <f>+F17+H17</f>
        <v>0</v>
      </c>
      <c r="K17" s="759"/>
      <c r="L17" s="942"/>
      <c r="M17" s="942"/>
      <c r="N17" s="942"/>
      <c r="O17" s="1094"/>
      <c r="P17" s="943">
        <v>0</v>
      </c>
      <c r="Q17" s="944"/>
      <c r="R17" s="265">
        <f t="shared" si="7"/>
        <v>0</v>
      </c>
    </row>
    <row r="18" spans="1:18" s="262" customFormat="1" ht="12.75" customHeight="1" x14ac:dyDescent="0.25">
      <c r="A18" s="117">
        <f t="shared" si="3"/>
        <v>12</v>
      </c>
      <c r="B18" s="705"/>
      <c r="C18" s="711"/>
      <c r="D18" s="674" t="s">
        <v>1118</v>
      </c>
      <c r="E18" s="1092"/>
      <c r="F18" s="1092"/>
      <c r="G18" s="427"/>
      <c r="H18" s="427"/>
      <c r="I18" s="264">
        <f>+E18+G18</f>
        <v>0</v>
      </c>
      <c r="J18" s="264">
        <f>+F18+H18</f>
        <v>0</v>
      </c>
      <c r="K18" s="759"/>
      <c r="L18" s="942"/>
      <c r="M18" s="942"/>
      <c r="N18" s="942"/>
      <c r="O18" s="1094"/>
      <c r="P18" s="943"/>
      <c r="Q18" s="944"/>
      <c r="R18" s="265">
        <f t="shared" si="7"/>
        <v>0</v>
      </c>
    </row>
    <row r="19" spans="1:18" s="260" customFormat="1" ht="12.75" customHeight="1" x14ac:dyDescent="0.25">
      <c r="A19" s="117">
        <f t="shared" si="3"/>
        <v>13</v>
      </c>
      <c r="B19" s="687"/>
      <c r="C19" s="710"/>
      <c r="D19" s="674" t="s">
        <v>1025</v>
      </c>
      <c r="E19" s="1092"/>
      <c r="F19" s="1092"/>
      <c r="G19" s="427"/>
      <c r="H19" s="427"/>
      <c r="I19" s="264">
        <f t="shared" si="6"/>
        <v>0</v>
      </c>
      <c r="J19" s="264">
        <f t="shared" si="6"/>
        <v>0</v>
      </c>
      <c r="K19" s="759"/>
      <c r="L19" s="942"/>
      <c r="M19" s="942"/>
      <c r="N19" s="942"/>
      <c r="O19" s="1094"/>
      <c r="P19" s="943">
        <v>0</v>
      </c>
      <c r="Q19" s="944"/>
      <c r="R19" s="265">
        <f t="shared" si="7"/>
        <v>0</v>
      </c>
    </row>
    <row r="20" spans="1:18" s="262" customFormat="1" ht="12.75" customHeight="1" x14ac:dyDescent="0.25">
      <c r="A20" s="117">
        <f t="shared" si="3"/>
        <v>14</v>
      </c>
      <c r="B20" s="687"/>
      <c r="C20" s="711"/>
      <c r="D20" s="674" t="s">
        <v>1026</v>
      </c>
      <c r="E20" s="1092">
        <v>1293.7729999999999</v>
      </c>
      <c r="F20" s="1092">
        <v>1293.7729999999999</v>
      </c>
      <c r="G20" s="427"/>
      <c r="H20" s="427"/>
      <c r="I20" s="264">
        <f t="shared" si="6"/>
        <v>1293.7729999999999</v>
      </c>
      <c r="J20" s="264">
        <f t="shared" si="6"/>
        <v>1293.7729999999999</v>
      </c>
      <c r="K20" s="759"/>
      <c r="L20" s="942"/>
      <c r="M20" s="942"/>
      <c r="N20" s="942"/>
      <c r="O20" s="1094"/>
      <c r="P20" s="943"/>
      <c r="Q20" s="944"/>
      <c r="R20" s="265">
        <f t="shared" si="7"/>
        <v>1293.7729999999999</v>
      </c>
    </row>
    <row r="21" spans="1:18" s="262" customFormat="1" ht="12.75" customHeight="1" x14ac:dyDescent="0.25">
      <c r="A21" s="117">
        <f t="shared" si="3"/>
        <v>15</v>
      </c>
      <c r="B21" s="687"/>
      <c r="C21" s="711"/>
      <c r="D21" s="674" t="s">
        <v>1027</v>
      </c>
      <c r="E21" s="1092"/>
      <c r="F21" s="1092"/>
      <c r="G21" s="427"/>
      <c r="H21" s="427"/>
      <c r="I21" s="264">
        <f>+E21+G21</f>
        <v>0</v>
      </c>
      <c r="J21" s="264">
        <f>+F21+H21</f>
        <v>0</v>
      </c>
      <c r="K21" s="759"/>
      <c r="L21" s="942"/>
      <c r="M21" s="942"/>
      <c r="N21" s="942"/>
      <c r="O21" s="1094"/>
      <c r="P21" s="943">
        <v>0</v>
      </c>
      <c r="Q21" s="944"/>
      <c r="R21" s="265">
        <f t="shared" si="7"/>
        <v>0</v>
      </c>
    </row>
    <row r="22" spans="1:18" s="262" customFormat="1" ht="12.75" hidden="1" customHeight="1" x14ac:dyDescent="0.25">
      <c r="A22" s="117"/>
      <c r="B22" s="687"/>
      <c r="C22" s="711"/>
      <c r="D22" s="674"/>
      <c r="E22" s="1092"/>
      <c r="F22" s="1092"/>
      <c r="G22" s="427"/>
      <c r="H22" s="427"/>
      <c r="I22" s="264">
        <f t="shared" si="6"/>
        <v>0</v>
      </c>
      <c r="J22" s="264">
        <f t="shared" si="6"/>
        <v>0</v>
      </c>
      <c r="K22" s="759"/>
      <c r="L22" s="942"/>
      <c r="M22" s="942"/>
      <c r="N22" s="942"/>
      <c r="O22" s="1094"/>
      <c r="P22" s="943"/>
      <c r="Q22" s="944"/>
      <c r="R22" s="265">
        <f t="shared" si="7"/>
        <v>0</v>
      </c>
    </row>
    <row r="23" spans="1:18" s="262" customFormat="1" ht="13.5" customHeight="1" x14ac:dyDescent="0.25">
      <c r="A23" s="667">
        <f>A21+1</f>
        <v>16</v>
      </c>
      <c r="B23" s="700">
        <v>19</v>
      </c>
      <c r="C23" s="1079" t="s">
        <v>703</v>
      </c>
      <c r="D23" s="1080"/>
      <c r="E23" s="432">
        <f t="shared" ref="E23:J23" si="8">E24+E32</f>
        <v>1073.2670000000001</v>
      </c>
      <c r="F23" s="433">
        <f t="shared" si="8"/>
        <v>958.69820000000004</v>
      </c>
      <c r="G23" s="433">
        <f t="shared" si="8"/>
        <v>0</v>
      </c>
      <c r="H23" s="433">
        <f t="shared" si="8"/>
        <v>0</v>
      </c>
      <c r="I23" s="433">
        <f t="shared" si="8"/>
        <v>1073.2670000000001</v>
      </c>
      <c r="J23" s="433">
        <f t="shared" si="8"/>
        <v>958.69820000000004</v>
      </c>
      <c r="K23" s="433">
        <v>0</v>
      </c>
      <c r="L23" s="433">
        <f>L24+L32</f>
        <v>512.81100000000004</v>
      </c>
      <c r="M23" s="433">
        <f>M24+M32</f>
        <v>28.0228</v>
      </c>
      <c r="N23" s="433">
        <f>N24+N32</f>
        <v>0</v>
      </c>
      <c r="O23" s="434">
        <f>O24+O32</f>
        <v>0</v>
      </c>
      <c r="P23" s="261"/>
      <c r="Q23" s="435">
        <f>Q24+Q32</f>
        <v>0</v>
      </c>
      <c r="R23" s="666">
        <f>R24+R32</f>
        <v>958.69820000000004</v>
      </c>
    </row>
    <row r="24" spans="1:18" s="262" customFormat="1" ht="12.75" customHeight="1" x14ac:dyDescent="0.25">
      <c r="A24" s="117">
        <f t="shared" si="3"/>
        <v>17</v>
      </c>
      <c r="B24" s="687"/>
      <c r="C24" s="711"/>
      <c r="D24" s="1080" t="s">
        <v>749</v>
      </c>
      <c r="E24" s="432">
        <f t="shared" ref="E24:J24" si="9">SUM(E25:E31)</f>
        <v>0</v>
      </c>
      <c r="F24" s="433">
        <f t="shared" si="9"/>
        <v>0</v>
      </c>
      <c r="G24" s="433">
        <f t="shared" si="9"/>
        <v>0</v>
      </c>
      <c r="H24" s="433">
        <f t="shared" si="9"/>
        <v>0</v>
      </c>
      <c r="I24" s="433">
        <f t="shared" si="9"/>
        <v>0</v>
      </c>
      <c r="J24" s="433">
        <f t="shared" si="9"/>
        <v>0</v>
      </c>
      <c r="K24" s="433">
        <v>0</v>
      </c>
      <c r="L24" s="433">
        <f>SUM(L25:L31)</f>
        <v>0</v>
      </c>
      <c r="M24" s="433">
        <f>SUM(M25:M31)</f>
        <v>0</v>
      </c>
      <c r="N24" s="433">
        <f>SUM(N25:N31)</f>
        <v>0</v>
      </c>
      <c r="O24" s="434">
        <f>SUM(O25:O31)</f>
        <v>0</v>
      </c>
      <c r="P24" s="261"/>
      <c r="Q24" s="435">
        <f>SUM(Q25:Q31)</f>
        <v>0</v>
      </c>
      <c r="R24" s="434">
        <f>SUM(R25:R31)</f>
        <v>0</v>
      </c>
    </row>
    <row r="25" spans="1:18" s="262" customFormat="1" ht="12.75" customHeight="1" x14ac:dyDescent="0.25">
      <c r="A25" s="117">
        <f t="shared" si="3"/>
        <v>18</v>
      </c>
      <c r="B25" s="687"/>
      <c r="C25" s="710"/>
      <c r="D25" s="428" t="s">
        <v>83</v>
      </c>
      <c r="E25" s="1092"/>
      <c r="F25" s="1092"/>
      <c r="G25" s="427"/>
      <c r="H25" s="427"/>
      <c r="I25" s="264">
        <f t="shared" ref="I25:J38" si="10">+E25+G25</f>
        <v>0</v>
      </c>
      <c r="J25" s="264">
        <f t="shared" si="10"/>
        <v>0</v>
      </c>
      <c r="K25" s="913"/>
      <c r="L25" s="913"/>
      <c r="M25" s="913"/>
      <c r="N25" s="913"/>
      <c r="O25" s="1090"/>
      <c r="P25" s="261">
        <v>0</v>
      </c>
      <c r="Q25" s="914"/>
      <c r="R25" s="265">
        <f t="shared" ref="R25:R38" si="11">+J25+Q25</f>
        <v>0</v>
      </c>
    </row>
    <row r="26" spans="1:18" s="262" customFormat="1" ht="12.75" customHeight="1" x14ac:dyDescent="0.25">
      <c r="A26" s="117">
        <f t="shared" si="3"/>
        <v>19</v>
      </c>
      <c r="B26" s="687"/>
      <c r="C26" s="710"/>
      <c r="D26" s="428" t="s">
        <v>747</v>
      </c>
      <c r="E26" s="1092"/>
      <c r="F26" s="427"/>
      <c r="G26" s="427"/>
      <c r="H26" s="427"/>
      <c r="I26" s="264">
        <f t="shared" si="10"/>
        <v>0</v>
      </c>
      <c r="J26" s="264">
        <f t="shared" si="10"/>
        <v>0</v>
      </c>
      <c r="K26" s="913"/>
      <c r="L26" s="913"/>
      <c r="M26" s="913"/>
      <c r="N26" s="913"/>
      <c r="O26" s="1090"/>
      <c r="P26" s="261"/>
      <c r="Q26" s="914"/>
      <c r="R26" s="265">
        <f t="shared" si="11"/>
        <v>0</v>
      </c>
    </row>
    <row r="27" spans="1:18" s="262" customFormat="1" ht="12.75" customHeight="1" x14ac:dyDescent="0.25">
      <c r="A27" s="117">
        <f>A26+1</f>
        <v>20</v>
      </c>
      <c r="B27" s="687"/>
      <c r="C27" s="710"/>
      <c r="D27" s="428" t="s">
        <v>1164</v>
      </c>
      <c r="E27" s="1092"/>
      <c r="F27" s="427"/>
      <c r="G27" s="427"/>
      <c r="H27" s="427"/>
      <c r="I27" s="264">
        <f t="shared" si="10"/>
        <v>0</v>
      </c>
      <c r="J27" s="264">
        <f t="shared" si="10"/>
        <v>0</v>
      </c>
      <c r="K27" s="913"/>
      <c r="L27" s="913"/>
      <c r="M27" s="913"/>
      <c r="N27" s="913"/>
      <c r="O27" s="1090"/>
      <c r="P27" s="261"/>
      <c r="Q27" s="914"/>
      <c r="R27" s="265">
        <f t="shared" si="11"/>
        <v>0</v>
      </c>
    </row>
    <row r="28" spans="1:18" s="262" customFormat="1" ht="12.75" customHeight="1" x14ac:dyDescent="0.25">
      <c r="A28" s="117">
        <f>A27+1</f>
        <v>21</v>
      </c>
      <c r="B28" s="687"/>
      <c r="C28" s="710"/>
      <c r="D28" s="428" t="s">
        <v>84</v>
      </c>
      <c r="E28" s="1092"/>
      <c r="F28" s="1092"/>
      <c r="G28" s="427"/>
      <c r="H28" s="427"/>
      <c r="I28" s="264">
        <f t="shared" si="10"/>
        <v>0</v>
      </c>
      <c r="J28" s="264">
        <f t="shared" si="10"/>
        <v>0</v>
      </c>
      <c r="K28" s="913"/>
      <c r="L28" s="913"/>
      <c r="M28" s="913"/>
      <c r="N28" s="913"/>
      <c r="O28" s="1090"/>
      <c r="P28" s="261"/>
      <c r="Q28" s="914"/>
      <c r="R28" s="265">
        <f t="shared" si="11"/>
        <v>0</v>
      </c>
    </row>
    <row r="29" spans="1:18" s="262" customFormat="1" ht="12.75" customHeight="1" x14ac:dyDescent="0.25">
      <c r="A29" s="117">
        <f>A28+1</f>
        <v>22</v>
      </c>
      <c r="B29" s="687"/>
      <c r="C29" s="710"/>
      <c r="D29" s="428" t="s">
        <v>1079</v>
      </c>
      <c r="E29" s="427"/>
      <c r="F29" s="427"/>
      <c r="G29" s="427"/>
      <c r="H29" s="427"/>
      <c r="I29" s="264">
        <f t="shared" si="10"/>
        <v>0</v>
      </c>
      <c r="J29" s="264">
        <f t="shared" si="10"/>
        <v>0</v>
      </c>
      <c r="K29" s="913"/>
      <c r="L29" s="913"/>
      <c r="M29" s="913"/>
      <c r="N29" s="913"/>
      <c r="O29" s="1090"/>
      <c r="P29" s="261"/>
      <c r="Q29" s="914"/>
      <c r="R29" s="265">
        <f t="shared" si="11"/>
        <v>0</v>
      </c>
    </row>
    <row r="30" spans="1:18" s="262" customFormat="1" ht="12.75" customHeight="1" x14ac:dyDescent="0.25">
      <c r="A30" s="117">
        <f t="shared" si="3"/>
        <v>23</v>
      </c>
      <c r="B30" s="687"/>
      <c r="C30" s="710"/>
      <c r="D30" s="428" t="s">
        <v>1111</v>
      </c>
      <c r="E30" s="1092"/>
      <c r="F30" s="1092"/>
      <c r="G30" s="427"/>
      <c r="H30" s="427"/>
      <c r="I30" s="264">
        <f t="shared" si="10"/>
        <v>0</v>
      </c>
      <c r="J30" s="264">
        <f t="shared" si="10"/>
        <v>0</v>
      </c>
      <c r="K30" s="913"/>
      <c r="L30" s="913"/>
      <c r="M30" s="913"/>
      <c r="N30" s="913"/>
      <c r="O30" s="1090"/>
      <c r="P30" s="261"/>
      <c r="Q30" s="914"/>
      <c r="R30" s="265">
        <f t="shared" si="11"/>
        <v>0</v>
      </c>
    </row>
    <row r="31" spans="1:18" s="262" customFormat="1" ht="12.75" customHeight="1" x14ac:dyDescent="0.25">
      <c r="A31" s="117">
        <f t="shared" si="3"/>
        <v>24</v>
      </c>
      <c r="B31" s="687"/>
      <c r="C31" s="710"/>
      <c r="D31" s="428" t="s">
        <v>1094</v>
      </c>
      <c r="E31" s="427"/>
      <c r="F31" s="427"/>
      <c r="G31" s="427"/>
      <c r="H31" s="427"/>
      <c r="I31" s="264">
        <f>+E31+G31</f>
        <v>0</v>
      </c>
      <c r="J31" s="264">
        <f t="shared" si="10"/>
        <v>0</v>
      </c>
      <c r="K31" s="913"/>
      <c r="L31" s="913"/>
      <c r="M31" s="913"/>
      <c r="N31" s="913"/>
      <c r="O31" s="1090"/>
      <c r="P31" s="261"/>
      <c r="Q31" s="914"/>
      <c r="R31" s="265">
        <f t="shared" si="11"/>
        <v>0</v>
      </c>
    </row>
    <row r="32" spans="1:18" s="262" customFormat="1" ht="12.75" customHeight="1" x14ac:dyDescent="0.25">
      <c r="A32" s="117">
        <f t="shared" si="3"/>
        <v>25</v>
      </c>
      <c r="B32" s="706"/>
      <c r="C32" s="712"/>
      <c r="D32" s="1080" t="s">
        <v>770</v>
      </c>
      <c r="E32" s="821">
        <f t="shared" ref="E32:J32" si="12">E33+E37+E38</f>
        <v>1073.2670000000001</v>
      </c>
      <c r="F32" s="821">
        <f t="shared" si="12"/>
        <v>958.69820000000004</v>
      </c>
      <c r="G32" s="821">
        <f t="shared" si="12"/>
        <v>0</v>
      </c>
      <c r="H32" s="821">
        <f t="shared" si="12"/>
        <v>0</v>
      </c>
      <c r="I32" s="821">
        <f t="shared" si="12"/>
        <v>1073.2670000000001</v>
      </c>
      <c r="J32" s="821">
        <f t="shared" si="12"/>
        <v>958.69820000000004</v>
      </c>
      <c r="K32" s="821">
        <v>0</v>
      </c>
      <c r="L32" s="821">
        <f>L33+L37+L38</f>
        <v>512.81100000000004</v>
      </c>
      <c r="M32" s="821">
        <f>M33+M37+M38</f>
        <v>28.0228</v>
      </c>
      <c r="N32" s="821">
        <f>N33+N37+N38</f>
        <v>0</v>
      </c>
      <c r="O32" s="1095">
        <f>O33+O37+O38</f>
        <v>0</v>
      </c>
      <c r="P32" s="261"/>
      <c r="Q32" s="947">
        <f>Q33+Q37+Q38</f>
        <v>0</v>
      </c>
      <c r="R32" s="946">
        <f>R33+R37+R38</f>
        <v>958.69820000000004</v>
      </c>
    </row>
    <row r="33" spans="1:18" s="262" customFormat="1" ht="12.75" customHeight="1" x14ac:dyDescent="0.25">
      <c r="A33" s="117">
        <f t="shared" si="3"/>
        <v>26</v>
      </c>
      <c r="B33" s="687"/>
      <c r="C33" s="711"/>
      <c r="D33" s="428" t="s">
        <v>771</v>
      </c>
      <c r="E33" s="1087">
        <f>SUM(E34:E36)</f>
        <v>0</v>
      </c>
      <c r="F33" s="1087">
        <f>SUM(F34:F36)</f>
        <v>0</v>
      </c>
      <c r="G33" s="1087">
        <f t="shared" ref="G33:H33" si="13">SUM(G34:G36)</f>
        <v>0</v>
      </c>
      <c r="H33" s="1087">
        <f t="shared" si="13"/>
        <v>0</v>
      </c>
      <c r="I33" s="264">
        <f t="shared" si="10"/>
        <v>0</v>
      </c>
      <c r="J33" s="264">
        <f t="shared" si="10"/>
        <v>0</v>
      </c>
      <c r="K33" s="913">
        <v>0</v>
      </c>
      <c r="L33" s="913">
        <f>SUM(L34:L36)</f>
        <v>0</v>
      </c>
      <c r="M33" s="913">
        <f>SUM(M34:M36)</f>
        <v>0</v>
      </c>
      <c r="N33" s="913">
        <f>SUM(N34:N36)</f>
        <v>0</v>
      </c>
      <c r="O33" s="1090">
        <f>SUM(O34:O36)</f>
        <v>0</v>
      </c>
      <c r="P33" s="261"/>
      <c r="Q33" s="914">
        <f>SUM(Q34:Q36)</f>
        <v>0</v>
      </c>
      <c r="R33" s="265">
        <f t="shared" si="11"/>
        <v>0</v>
      </c>
    </row>
    <row r="34" spans="1:18" s="262" customFormat="1" ht="12.75" customHeight="1" x14ac:dyDescent="0.25">
      <c r="A34" s="117">
        <f t="shared" si="3"/>
        <v>27</v>
      </c>
      <c r="B34" s="687"/>
      <c r="C34" s="711"/>
      <c r="D34" s="674" t="s">
        <v>1119</v>
      </c>
      <c r="E34" s="912"/>
      <c r="F34" s="912"/>
      <c r="G34" s="912"/>
      <c r="H34" s="912"/>
      <c r="I34" s="264">
        <f t="shared" si="10"/>
        <v>0</v>
      </c>
      <c r="J34" s="264">
        <f t="shared" si="10"/>
        <v>0</v>
      </c>
      <c r="K34" s="913"/>
      <c r="L34" s="913"/>
      <c r="M34" s="913"/>
      <c r="N34" s="913"/>
      <c r="O34" s="1090"/>
      <c r="P34" s="261"/>
      <c r="Q34" s="914"/>
      <c r="R34" s="265">
        <f t="shared" si="11"/>
        <v>0</v>
      </c>
    </row>
    <row r="35" spans="1:18" s="262" customFormat="1" ht="12.75" customHeight="1" x14ac:dyDescent="0.25">
      <c r="A35" s="117">
        <f t="shared" si="3"/>
        <v>28</v>
      </c>
      <c r="B35" s="687"/>
      <c r="C35" s="711"/>
      <c r="D35" s="674" t="s">
        <v>1120</v>
      </c>
      <c r="E35" s="1087"/>
      <c r="F35" s="1087"/>
      <c r="G35" s="912"/>
      <c r="H35" s="912"/>
      <c r="I35" s="264">
        <f t="shared" si="10"/>
        <v>0</v>
      </c>
      <c r="J35" s="264">
        <f t="shared" si="10"/>
        <v>0</v>
      </c>
      <c r="K35" s="913"/>
      <c r="L35" s="913"/>
      <c r="M35" s="913"/>
      <c r="N35" s="913"/>
      <c r="O35" s="1090"/>
      <c r="P35" s="261"/>
      <c r="Q35" s="914"/>
      <c r="R35" s="265">
        <f t="shared" si="11"/>
        <v>0</v>
      </c>
    </row>
    <row r="36" spans="1:18" s="262" customFormat="1" ht="12.75" customHeight="1" x14ac:dyDescent="0.25">
      <c r="A36" s="117">
        <f t="shared" si="3"/>
        <v>29</v>
      </c>
      <c r="B36" s="687"/>
      <c r="C36" s="711"/>
      <c r="D36" s="674" t="s">
        <v>1121</v>
      </c>
      <c r="E36" s="912"/>
      <c r="F36" s="912"/>
      <c r="G36" s="912"/>
      <c r="H36" s="912"/>
      <c r="I36" s="264">
        <f t="shared" si="10"/>
        <v>0</v>
      </c>
      <c r="J36" s="264">
        <f t="shared" si="10"/>
        <v>0</v>
      </c>
      <c r="K36" s="913"/>
      <c r="L36" s="913"/>
      <c r="M36" s="913"/>
      <c r="N36" s="913"/>
      <c r="O36" s="1090"/>
      <c r="P36" s="261"/>
      <c r="Q36" s="914"/>
      <c r="R36" s="265">
        <f t="shared" si="11"/>
        <v>0</v>
      </c>
    </row>
    <row r="37" spans="1:18" s="260" customFormat="1" ht="12.75" customHeight="1" x14ac:dyDescent="0.25">
      <c r="A37" s="117">
        <f t="shared" si="3"/>
        <v>30</v>
      </c>
      <c r="B37" s="687"/>
      <c r="C37" s="711"/>
      <c r="D37" s="428" t="s">
        <v>772</v>
      </c>
      <c r="E37" s="1087">
        <v>1073.2670000000001</v>
      </c>
      <c r="F37" s="1087">
        <v>958.69820000000004</v>
      </c>
      <c r="G37" s="912"/>
      <c r="H37" s="912"/>
      <c r="I37" s="264">
        <f t="shared" si="10"/>
        <v>1073.2670000000001</v>
      </c>
      <c r="J37" s="264">
        <f t="shared" si="10"/>
        <v>958.69820000000004</v>
      </c>
      <c r="K37" s="913"/>
      <c r="L37" s="913">
        <v>512.81100000000004</v>
      </c>
      <c r="M37" s="913">
        <v>28.0228</v>
      </c>
      <c r="N37" s="913"/>
      <c r="O37" s="1090"/>
      <c r="P37" s="261"/>
      <c r="Q37" s="914"/>
      <c r="R37" s="265">
        <f t="shared" si="11"/>
        <v>958.69820000000004</v>
      </c>
    </row>
    <row r="38" spans="1:18" s="260" customFormat="1" ht="12.75" customHeight="1" x14ac:dyDescent="0.25">
      <c r="A38" s="117">
        <f t="shared" si="3"/>
        <v>31</v>
      </c>
      <c r="B38" s="687"/>
      <c r="C38" s="948"/>
      <c r="D38" s="428" t="s">
        <v>773</v>
      </c>
      <c r="E38" s="1087"/>
      <c r="F38" s="1087"/>
      <c r="G38" s="912"/>
      <c r="H38" s="912"/>
      <c r="I38" s="264">
        <f t="shared" si="10"/>
        <v>0</v>
      </c>
      <c r="J38" s="264">
        <f t="shared" si="10"/>
        <v>0</v>
      </c>
      <c r="K38" s="913"/>
      <c r="L38" s="913"/>
      <c r="M38" s="913"/>
      <c r="N38" s="913"/>
      <c r="O38" s="1090"/>
      <c r="P38" s="261"/>
      <c r="Q38" s="914"/>
      <c r="R38" s="265">
        <f t="shared" si="11"/>
        <v>0</v>
      </c>
    </row>
    <row r="39" spans="1:18" s="262" customFormat="1" ht="12.75" customHeight="1" x14ac:dyDescent="0.25">
      <c r="A39" s="667">
        <f t="shared" si="3"/>
        <v>32</v>
      </c>
      <c r="B39" s="700">
        <v>26</v>
      </c>
      <c r="C39" s="1079" t="s">
        <v>701</v>
      </c>
      <c r="D39" s="1080"/>
      <c r="E39" s="432">
        <f t="shared" ref="E39:Q39" si="14">+E40+E41</f>
        <v>0</v>
      </c>
      <c r="F39" s="433">
        <f t="shared" si="14"/>
        <v>0</v>
      </c>
      <c r="G39" s="433">
        <f t="shared" si="14"/>
        <v>0</v>
      </c>
      <c r="H39" s="433">
        <f t="shared" si="14"/>
        <v>0</v>
      </c>
      <c r="I39" s="433">
        <f t="shared" si="14"/>
        <v>0</v>
      </c>
      <c r="J39" s="433">
        <f t="shared" si="14"/>
        <v>0</v>
      </c>
      <c r="K39" s="433">
        <v>0</v>
      </c>
      <c r="L39" s="433">
        <f t="shared" si="14"/>
        <v>0</v>
      </c>
      <c r="M39" s="433">
        <f t="shared" si="14"/>
        <v>0</v>
      </c>
      <c r="N39" s="433">
        <f t="shared" si="14"/>
        <v>0</v>
      </c>
      <c r="O39" s="434">
        <f t="shared" si="14"/>
        <v>0</v>
      </c>
      <c r="P39" s="261"/>
      <c r="Q39" s="435">
        <f t="shared" si="14"/>
        <v>0</v>
      </c>
      <c r="R39" s="945">
        <f>J39+Q39</f>
        <v>0</v>
      </c>
    </row>
    <row r="40" spans="1:18" s="260" customFormat="1" ht="12.75" customHeight="1" x14ac:dyDescent="0.25">
      <c r="A40" s="117">
        <f t="shared" si="3"/>
        <v>33</v>
      </c>
      <c r="B40" s="687"/>
      <c r="C40" s="711"/>
      <c r="D40" s="428" t="s">
        <v>80</v>
      </c>
      <c r="E40" s="427"/>
      <c r="F40" s="427"/>
      <c r="G40" s="427"/>
      <c r="H40" s="427"/>
      <c r="I40" s="264">
        <f>+E40+G40</f>
        <v>0</v>
      </c>
      <c r="J40" s="264">
        <f>+F40+H40</f>
        <v>0</v>
      </c>
      <c r="K40" s="913"/>
      <c r="L40" s="913"/>
      <c r="M40" s="913"/>
      <c r="N40" s="913"/>
      <c r="O40" s="1090"/>
      <c r="P40" s="261"/>
      <c r="Q40" s="291"/>
      <c r="R40" s="265">
        <f>J40+Q40</f>
        <v>0</v>
      </c>
    </row>
    <row r="41" spans="1:18" s="260" customFormat="1" ht="12.75" customHeight="1" x14ac:dyDescent="0.25">
      <c r="A41" s="117">
        <f t="shared" si="3"/>
        <v>34</v>
      </c>
      <c r="B41" s="687"/>
      <c r="C41" s="710"/>
      <c r="D41" s="428" t="s">
        <v>81</v>
      </c>
      <c r="E41" s="427"/>
      <c r="F41" s="427"/>
      <c r="G41" s="427"/>
      <c r="H41" s="427"/>
      <c r="I41" s="264">
        <f>+E41+G41</f>
        <v>0</v>
      </c>
      <c r="J41" s="264">
        <f>+F41+H41</f>
        <v>0</v>
      </c>
      <c r="K41" s="913"/>
      <c r="L41" s="913"/>
      <c r="M41" s="913"/>
      <c r="N41" s="913"/>
      <c r="O41" s="1090"/>
      <c r="P41" s="261"/>
      <c r="Q41" s="291"/>
      <c r="R41" s="265">
        <f>J41+Q41</f>
        <v>0</v>
      </c>
    </row>
    <row r="42" spans="1:18" s="436" customFormat="1" ht="12.75" customHeight="1" x14ac:dyDescent="0.25">
      <c r="A42" s="667">
        <f t="shared" si="3"/>
        <v>35</v>
      </c>
      <c r="B42" s="700">
        <v>29</v>
      </c>
      <c r="C42" s="1079" t="s">
        <v>784</v>
      </c>
      <c r="D42" s="1080"/>
      <c r="E42" s="432">
        <f t="shared" ref="E42:J42" si="15">E43+E47</f>
        <v>67.985129999999998</v>
      </c>
      <c r="F42" s="433">
        <f t="shared" si="15"/>
        <v>0</v>
      </c>
      <c r="G42" s="433">
        <f t="shared" si="15"/>
        <v>0</v>
      </c>
      <c r="H42" s="433">
        <f t="shared" si="15"/>
        <v>0</v>
      </c>
      <c r="I42" s="433">
        <f t="shared" si="15"/>
        <v>67.985129999999998</v>
      </c>
      <c r="J42" s="433">
        <f t="shared" si="15"/>
        <v>0</v>
      </c>
      <c r="K42" s="433">
        <v>0</v>
      </c>
      <c r="L42" s="433">
        <f>L43+L47</f>
        <v>0</v>
      </c>
      <c r="M42" s="433">
        <f>M43+M47</f>
        <v>0</v>
      </c>
      <c r="N42" s="433">
        <f>N43+N47</f>
        <v>0</v>
      </c>
      <c r="O42" s="434">
        <f>O43+O47</f>
        <v>0</v>
      </c>
      <c r="P42" s="261"/>
      <c r="Q42" s="435">
        <f>Q43+Q47</f>
        <v>0</v>
      </c>
      <c r="R42" s="945">
        <f>R43+R47</f>
        <v>0</v>
      </c>
    </row>
    <row r="43" spans="1:18" s="436" customFormat="1" ht="12.75" customHeight="1" x14ac:dyDescent="0.25">
      <c r="A43" s="117">
        <f t="shared" si="3"/>
        <v>36</v>
      </c>
      <c r="B43" s="687"/>
      <c r="C43" s="949"/>
      <c r="D43" s="1080" t="s">
        <v>774</v>
      </c>
      <c r="E43" s="432">
        <f>E44+E45+E46</f>
        <v>67.985129999999998</v>
      </c>
      <c r="F43" s="433">
        <f t="shared" ref="F43:O43" si="16">F44+F45+F46</f>
        <v>0</v>
      </c>
      <c r="G43" s="433">
        <f t="shared" si="16"/>
        <v>0</v>
      </c>
      <c r="H43" s="433">
        <f t="shared" si="16"/>
        <v>0</v>
      </c>
      <c r="I43" s="433">
        <f t="shared" si="16"/>
        <v>67.985129999999998</v>
      </c>
      <c r="J43" s="433">
        <f t="shared" si="16"/>
        <v>0</v>
      </c>
      <c r="K43" s="433">
        <v>0</v>
      </c>
      <c r="L43" s="433">
        <f t="shared" si="16"/>
        <v>0</v>
      </c>
      <c r="M43" s="433">
        <f t="shared" si="16"/>
        <v>0</v>
      </c>
      <c r="N43" s="433">
        <f t="shared" si="16"/>
        <v>0</v>
      </c>
      <c r="O43" s="434">
        <f t="shared" si="16"/>
        <v>0</v>
      </c>
      <c r="P43" s="261"/>
      <c r="Q43" s="435">
        <f>Q44+Q45+Q46</f>
        <v>0</v>
      </c>
      <c r="R43" s="434">
        <f>R44+R45+R46</f>
        <v>0</v>
      </c>
    </row>
    <row r="44" spans="1:18" ht="12.75" customHeight="1" x14ac:dyDescent="0.25">
      <c r="A44" s="117">
        <f t="shared" si="3"/>
        <v>37</v>
      </c>
      <c r="B44" s="687"/>
      <c r="C44" s="711"/>
      <c r="D44" s="428" t="s">
        <v>1124</v>
      </c>
      <c r="E44" s="1092"/>
      <c r="F44" s="1092"/>
      <c r="G44" s="427"/>
      <c r="H44" s="427"/>
      <c r="I44" s="264">
        <f t="shared" ref="I44:J46" si="17">+E44+G44</f>
        <v>0</v>
      </c>
      <c r="J44" s="264">
        <f t="shared" si="17"/>
        <v>0</v>
      </c>
      <c r="K44" s="913"/>
      <c r="L44" s="913"/>
      <c r="M44" s="913"/>
      <c r="N44" s="913"/>
      <c r="O44" s="1090"/>
      <c r="P44" s="261"/>
      <c r="Q44" s="914"/>
      <c r="R44" s="265">
        <f>+J44+Q44</f>
        <v>0</v>
      </c>
    </row>
    <row r="45" spans="1:18" ht="12.75" customHeight="1" x14ac:dyDescent="0.25">
      <c r="A45" s="117">
        <f t="shared" si="3"/>
        <v>38</v>
      </c>
      <c r="B45" s="687"/>
      <c r="C45" s="949"/>
      <c r="D45" s="428" t="s">
        <v>1028</v>
      </c>
      <c r="E45" s="1092"/>
      <c r="F45" s="1092"/>
      <c r="G45" s="427"/>
      <c r="H45" s="427"/>
      <c r="I45" s="264">
        <f t="shared" si="17"/>
        <v>0</v>
      </c>
      <c r="J45" s="264">
        <f t="shared" si="17"/>
        <v>0</v>
      </c>
      <c r="K45" s="913"/>
      <c r="L45" s="913"/>
      <c r="M45" s="913"/>
      <c r="N45" s="913"/>
      <c r="O45" s="1090"/>
      <c r="P45" s="261"/>
      <c r="Q45" s="914"/>
      <c r="R45" s="265">
        <f>+J45+Q45</f>
        <v>0</v>
      </c>
    </row>
    <row r="46" spans="1:18" ht="12.75" customHeight="1" x14ac:dyDescent="0.25">
      <c r="A46" s="117">
        <f t="shared" si="3"/>
        <v>39</v>
      </c>
      <c r="B46" s="687"/>
      <c r="C46" s="950"/>
      <c r="D46" s="428" t="s">
        <v>1029</v>
      </c>
      <c r="E46" s="1092">
        <v>67.985129999999998</v>
      </c>
      <c r="F46" s="1092"/>
      <c r="G46" s="427"/>
      <c r="H46" s="427"/>
      <c r="I46" s="264">
        <f t="shared" si="17"/>
        <v>67.985129999999998</v>
      </c>
      <c r="J46" s="264">
        <f t="shared" si="17"/>
        <v>0</v>
      </c>
      <c r="K46" s="913">
        <v>100</v>
      </c>
      <c r="L46" s="913"/>
      <c r="M46" s="913"/>
      <c r="N46" s="913"/>
      <c r="O46" s="1090"/>
      <c r="P46" s="261"/>
      <c r="Q46" s="914"/>
      <c r="R46" s="265">
        <f>+J46+Q46</f>
        <v>0</v>
      </c>
    </row>
    <row r="47" spans="1:18" s="436" customFormat="1" ht="12.75" customHeight="1" x14ac:dyDescent="0.25">
      <c r="A47" s="117">
        <f t="shared" si="3"/>
        <v>40</v>
      </c>
      <c r="B47" s="687"/>
      <c r="C47" s="949"/>
      <c r="D47" s="1080" t="s">
        <v>775</v>
      </c>
      <c r="E47" s="432">
        <f>+E48</f>
        <v>0</v>
      </c>
      <c r="F47" s="433">
        <f t="shared" ref="F47:O47" si="18">+F48</f>
        <v>0</v>
      </c>
      <c r="G47" s="432">
        <f t="shared" si="18"/>
        <v>0</v>
      </c>
      <c r="H47" s="432">
        <f t="shared" si="18"/>
        <v>0</v>
      </c>
      <c r="I47" s="432">
        <f t="shared" si="18"/>
        <v>0</v>
      </c>
      <c r="J47" s="432">
        <f t="shared" si="18"/>
        <v>0</v>
      </c>
      <c r="K47" s="432">
        <v>0</v>
      </c>
      <c r="L47" s="432">
        <f t="shared" si="18"/>
        <v>0</v>
      </c>
      <c r="M47" s="432">
        <f t="shared" si="18"/>
        <v>0</v>
      </c>
      <c r="N47" s="432">
        <f t="shared" si="18"/>
        <v>0</v>
      </c>
      <c r="O47" s="434">
        <f t="shared" si="18"/>
        <v>0</v>
      </c>
      <c r="P47" s="261"/>
      <c r="Q47" s="435">
        <f>+Q48</f>
        <v>0</v>
      </c>
      <c r="R47" s="666">
        <f>+R48</f>
        <v>0</v>
      </c>
    </row>
    <row r="48" spans="1:18" ht="12.75" customHeight="1" thickBot="1" x14ac:dyDescent="0.3">
      <c r="A48" s="117">
        <f t="shared" si="3"/>
        <v>41</v>
      </c>
      <c r="B48" s="687"/>
      <c r="C48" s="710"/>
      <c r="D48" s="428" t="s">
        <v>1030</v>
      </c>
      <c r="E48" s="1092"/>
      <c r="F48" s="1092"/>
      <c r="G48" s="427"/>
      <c r="H48" s="427"/>
      <c r="I48" s="264">
        <f>+E48+G48</f>
        <v>0</v>
      </c>
      <c r="J48" s="264">
        <f>+F48+H48</f>
        <v>0</v>
      </c>
      <c r="K48" s="913"/>
      <c r="L48" s="913"/>
      <c r="M48" s="913"/>
      <c r="N48" s="913"/>
      <c r="O48" s="1090"/>
      <c r="P48" s="261"/>
      <c r="Q48" s="914"/>
      <c r="R48" s="265">
        <f>+J48+Q48</f>
        <v>0</v>
      </c>
    </row>
    <row r="49" spans="1:18" s="262" customFormat="1" ht="13.5" customHeight="1" thickBot="1" x14ac:dyDescent="0.3">
      <c r="A49" s="668">
        <f t="shared" si="3"/>
        <v>42</v>
      </c>
      <c r="B49" s="707"/>
      <c r="C49" s="713"/>
      <c r="D49" s="777" t="s">
        <v>667</v>
      </c>
      <c r="E49" s="778">
        <f t="shared" ref="E49:J49" si="19">+E7+E23+E39+E42</f>
        <v>12320.652929999998</v>
      </c>
      <c r="F49" s="779">
        <f t="shared" si="19"/>
        <v>12138.099</v>
      </c>
      <c r="G49" s="779">
        <f t="shared" si="19"/>
        <v>0</v>
      </c>
      <c r="H49" s="779">
        <f t="shared" si="19"/>
        <v>0</v>
      </c>
      <c r="I49" s="779">
        <f t="shared" si="19"/>
        <v>12320.652929999998</v>
      </c>
      <c r="J49" s="779">
        <f t="shared" si="19"/>
        <v>12138.099</v>
      </c>
      <c r="K49" s="779">
        <v>0</v>
      </c>
      <c r="L49" s="779">
        <f>+L7+L23+L39+L42</f>
        <v>512.81100000000004</v>
      </c>
      <c r="M49" s="779">
        <f>+M7+M23+M39+M42</f>
        <v>28.0228</v>
      </c>
      <c r="N49" s="779">
        <f>+N7+N23+N39+N42</f>
        <v>0</v>
      </c>
      <c r="O49" s="780">
        <f>+O7+O23+O39+O42</f>
        <v>0</v>
      </c>
      <c r="P49" s="261"/>
      <c r="Q49" s="778">
        <f>+Q7+Q23+Q39+Q42</f>
        <v>0</v>
      </c>
      <c r="R49" s="780">
        <f>+R7+R23+R39+R42</f>
        <v>12138.099</v>
      </c>
    </row>
    <row r="50" spans="1:18" s="262" customFormat="1" ht="1.9" customHeight="1" x14ac:dyDescent="0.25"/>
    <row r="51" spans="1:18" ht="10.15" customHeight="1" x14ac:dyDescent="0.25">
      <c r="A51" s="260" t="s">
        <v>786</v>
      </c>
      <c r="B51" s="262"/>
      <c r="C51" s="176"/>
      <c r="D51" s="934"/>
    </row>
    <row r="52" spans="1:18" ht="40.15" customHeight="1" x14ac:dyDescent="0.25">
      <c r="A52" s="1242" t="s">
        <v>1042</v>
      </c>
      <c r="B52" s="1242"/>
      <c r="C52" s="1243"/>
      <c r="D52" s="1243"/>
      <c r="E52" s="1243"/>
      <c r="F52" s="1243"/>
      <c r="G52" s="1243"/>
      <c r="H52" s="1243"/>
      <c r="I52" s="1243"/>
      <c r="J52" s="1243"/>
      <c r="K52" s="1243"/>
      <c r="L52" s="1243"/>
      <c r="M52" s="1243"/>
      <c r="N52" s="1243"/>
      <c r="O52" s="1243"/>
      <c r="P52" s="1243"/>
      <c r="Q52" s="1243"/>
      <c r="R52" s="1244"/>
    </row>
    <row r="53" spans="1:18" ht="14.25" customHeight="1" x14ac:dyDescent="0.25">
      <c r="A53" s="1242" t="s">
        <v>1043</v>
      </c>
      <c r="B53" s="1242"/>
      <c r="C53" s="1243"/>
      <c r="D53" s="1243"/>
      <c r="E53" s="1243"/>
      <c r="F53" s="1243"/>
      <c r="G53" s="1243"/>
      <c r="H53" s="1243"/>
      <c r="I53" s="1243"/>
      <c r="J53" s="1243"/>
      <c r="K53" s="1243"/>
      <c r="L53" s="1243"/>
      <c r="M53" s="1243"/>
      <c r="N53" s="1243"/>
      <c r="O53" s="1243"/>
      <c r="P53" s="1243"/>
      <c r="Q53" s="1243"/>
      <c r="R53" s="1244"/>
    </row>
    <row r="54" spans="1:18" ht="24.75" customHeight="1" x14ac:dyDescent="0.25">
      <c r="A54" s="1242" t="s">
        <v>85</v>
      </c>
      <c r="B54" s="1242"/>
      <c r="C54" s="1243"/>
      <c r="D54" s="1243"/>
      <c r="E54" s="1243"/>
      <c r="F54" s="1243"/>
      <c r="G54" s="1243"/>
      <c r="H54" s="1243"/>
      <c r="I54" s="1243"/>
      <c r="J54" s="1243"/>
      <c r="K54" s="1243"/>
      <c r="L54" s="1243"/>
      <c r="M54" s="1243"/>
      <c r="N54" s="1243"/>
      <c r="O54" s="1243"/>
      <c r="P54" s="1243"/>
      <c r="Q54" s="1243"/>
      <c r="R54" s="1244"/>
    </row>
    <row r="55" spans="1:18" ht="13.9" customHeight="1" x14ac:dyDescent="0.25">
      <c r="A55" s="1242" t="s">
        <v>1044</v>
      </c>
      <c r="B55" s="1242"/>
      <c r="C55" s="1243"/>
      <c r="D55" s="1243"/>
      <c r="E55" s="1243"/>
      <c r="F55" s="1243"/>
      <c r="G55" s="1243"/>
      <c r="H55" s="1243"/>
      <c r="I55" s="1243"/>
      <c r="J55" s="1243"/>
      <c r="K55" s="1243"/>
      <c r="L55" s="1243"/>
      <c r="M55" s="1243"/>
      <c r="N55" s="1243"/>
      <c r="O55" s="1243"/>
      <c r="P55" s="1243"/>
      <c r="Q55" s="1243"/>
      <c r="R55" s="1244"/>
    </row>
    <row r="56" spans="1:18" x14ac:dyDescent="0.25">
      <c r="A56" s="1242" t="s">
        <v>1045</v>
      </c>
      <c r="B56" s="1242"/>
      <c r="C56" s="1243"/>
      <c r="D56" s="1243"/>
      <c r="E56" s="1243"/>
      <c r="F56" s="1243"/>
      <c r="G56" s="1243"/>
      <c r="H56" s="1243"/>
      <c r="I56" s="1243"/>
      <c r="J56" s="1243"/>
      <c r="K56" s="1243"/>
      <c r="L56" s="1243"/>
      <c r="M56" s="1243"/>
      <c r="N56" s="1243"/>
      <c r="O56" s="1243"/>
      <c r="P56" s="1243"/>
      <c r="Q56" s="1243"/>
      <c r="R56" s="1244"/>
    </row>
    <row r="57" spans="1:18" x14ac:dyDescent="0.25">
      <c r="A57" s="1242" t="s">
        <v>1003</v>
      </c>
      <c r="B57" s="1242"/>
      <c r="C57" s="1243"/>
      <c r="D57" s="1243"/>
      <c r="E57" s="1243"/>
      <c r="F57" s="1243"/>
      <c r="G57" s="1243"/>
      <c r="H57" s="1243"/>
      <c r="I57" s="1243"/>
      <c r="J57" s="1243"/>
      <c r="K57" s="1243"/>
      <c r="L57" s="1243"/>
      <c r="M57" s="1243"/>
      <c r="N57" s="1243"/>
      <c r="O57" s="1243"/>
      <c r="P57" s="1243"/>
      <c r="Q57" s="1243"/>
      <c r="R57" s="1244"/>
    </row>
    <row r="58" spans="1:18" ht="13.15" customHeight="1" x14ac:dyDescent="0.25">
      <c r="A58" s="1242" t="s">
        <v>1046</v>
      </c>
      <c r="B58" s="1242"/>
      <c r="C58" s="1242"/>
      <c r="D58" s="1242"/>
      <c r="E58" s="1242"/>
      <c r="F58" s="1242"/>
      <c r="G58" s="1242"/>
      <c r="H58" s="1242"/>
      <c r="I58" s="1242"/>
      <c r="J58" s="1242"/>
      <c r="K58" s="1242"/>
      <c r="L58" s="1242"/>
      <c r="M58" s="1242"/>
      <c r="N58" s="1242"/>
      <c r="O58" s="1242"/>
      <c r="P58" s="1242"/>
      <c r="Q58" s="1242"/>
      <c r="R58" s="1244"/>
    </row>
    <row r="59" spans="1:18" ht="15" customHeight="1" x14ac:dyDescent="0.25">
      <c r="A59" s="1242" t="s">
        <v>1165</v>
      </c>
      <c r="B59" s="1242"/>
      <c r="C59" s="1242"/>
      <c r="D59" s="1242"/>
      <c r="E59" s="1242"/>
      <c r="F59" s="1242"/>
      <c r="G59" s="1242"/>
      <c r="H59" s="1242"/>
      <c r="I59" s="1242"/>
      <c r="J59" s="1242"/>
      <c r="K59" s="1242"/>
      <c r="L59" s="1242"/>
      <c r="M59" s="1242"/>
      <c r="N59" s="1242"/>
      <c r="O59" s="1242"/>
      <c r="P59" s="1242"/>
      <c r="Q59" s="1242"/>
      <c r="R59" s="1244"/>
    </row>
    <row r="60" spans="1:18" ht="11.45" customHeight="1" x14ac:dyDescent="0.25">
      <c r="A60" s="1242" t="s">
        <v>1047</v>
      </c>
      <c r="B60" s="1242"/>
      <c r="C60" s="1243"/>
      <c r="D60" s="1243"/>
      <c r="E60" s="1243"/>
      <c r="F60" s="1243"/>
      <c r="G60" s="1243"/>
      <c r="H60" s="1243"/>
      <c r="I60" s="1243"/>
      <c r="J60" s="1243"/>
      <c r="K60" s="1243"/>
      <c r="L60" s="1243"/>
      <c r="M60" s="1243"/>
      <c r="N60" s="1243"/>
      <c r="O60" s="1243"/>
      <c r="P60" s="1243"/>
      <c r="Q60" s="1243"/>
      <c r="R60" s="1244"/>
    </row>
    <row r="61" spans="1:18" s="701" customFormat="1" ht="13.15" customHeight="1" x14ac:dyDescent="0.25">
      <c r="A61" s="1242" t="s">
        <v>1048</v>
      </c>
      <c r="B61" s="1242"/>
      <c r="C61" s="1242"/>
      <c r="D61" s="1242"/>
      <c r="E61" s="1242"/>
      <c r="F61" s="1242"/>
      <c r="G61" s="1242"/>
      <c r="H61" s="1242"/>
      <c r="I61" s="1242"/>
      <c r="J61" s="1242"/>
      <c r="K61" s="1242"/>
      <c r="L61" s="1242"/>
      <c r="M61" s="1242"/>
      <c r="N61" s="1242"/>
      <c r="O61" s="1242"/>
      <c r="P61" s="1242"/>
      <c r="Q61" s="1242"/>
      <c r="R61" s="1244"/>
    </row>
    <row r="62" spans="1:18" x14ac:dyDescent="0.25">
      <c r="A62" s="270"/>
      <c r="B62" s="270"/>
      <c r="C62" s="270"/>
    </row>
  </sheetData>
  <mergeCells count="23">
    <mergeCell ref="R4:R5"/>
    <mergeCell ref="A52:R52"/>
    <mergeCell ref="A53:R53"/>
    <mergeCell ref="Q4:Q5"/>
    <mergeCell ref="A4:A6"/>
    <mergeCell ref="C4:C6"/>
    <mergeCell ref="D4:D6"/>
    <mergeCell ref="E4:F4"/>
    <mergeCell ref="G4:H4"/>
    <mergeCell ref="I4:J4"/>
    <mergeCell ref="K4:K5"/>
    <mergeCell ref="L4:L5"/>
    <mergeCell ref="M4:M5"/>
    <mergeCell ref="N4:N5"/>
    <mergeCell ref="O4:O5"/>
    <mergeCell ref="A60:R60"/>
    <mergeCell ref="A61:R61"/>
    <mergeCell ref="A54:R54"/>
    <mergeCell ref="A55:R55"/>
    <mergeCell ref="A57:R57"/>
    <mergeCell ref="A58:R58"/>
    <mergeCell ref="A59:R59"/>
    <mergeCell ref="A56:R56"/>
  </mergeCells>
  <printOptions horizontalCentered="1" verticalCentered="1"/>
  <pageMargins left="0" right="0" top="0.39370078740157483" bottom="0" header="0.31496062992125984" footer="0.31496062992125984"/>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9F6E0-CAB0-475C-8F3A-57E97CBFEF44}">
  <sheetPr>
    <tabColor rgb="FF00B0F0"/>
    <pageSetUpPr fitToPage="1"/>
  </sheetPr>
  <dimension ref="A1:T41"/>
  <sheetViews>
    <sheetView workbookViewId="0">
      <pane xSplit="4" ySplit="5" topLeftCell="E6" activePane="bottomRight" state="frozen"/>
      <selection activeCell="H37" activeCellId="1" sqref="H7:M35 H37:M56"/>
      <selection pane="topRight" activeCell="H37" activeCellId="1" sqref="H7:M35 H37:M56"/>
      <selection pane="bottomLeft" activeCell="H37" activeCellId="1" sqref="H7:M35 H37:M56"/>
      <selection pane="bottomRight" activeCell="E18" sqref="E6:O18"/>
    </sheetView>
  </sheetViews>
  <sheetFormatPr defaultColWidth="11.85546875" defaultRowHeight="12.75" x14ac:dyDescent="0.25"/>
  <cols>
    <col min="1" max="1" width="4.28515625" style="112" customWidth="1"/>
    <col min="2" max="2" width="5.28515625" style="112" bestFit="1" customWidth="1"/>
    <col min="3" max="3" width="16" style="112" customWidth="1"/>
    <col min="4" max="4" width="50.5703125" style="112" customWidth="1"/>
    <col min="5" max="5" width="12.140625" style="112" customWidth="1"/>
    <col min="6" max="6" width="10.7109375" style="112" customWidth="1"/>
    <col min="7" max="7" width="11.5703125" style="112" customWidth="1"/>
    <col min="8" max="8" width="10.7109375" style="112" customWidth="1"/>
    <col min="9" max="9" width="11.7109375" style="112" customWidth="1"/>
    <col min="10" max="10" width="10.7109375" style="112" customWidth="1"/>
    <col min="11" max="11" width="15.28515625" style="112" customWidth="1"/>
    <col min="12" max="12" width="0.85546875" style="112" customWidth="1"/>
    <col min="13" max="13" width="9.7109375" style="112" customWidth="1"/>
    <col min="14" max="14" width="14" style="112" customWidth="1"/>
    <col min="15" max="15" width="10.7109375" style="112" customWidth="1"/>
    <col min="16" max="16" width="8.85546875" style="113" customWidth="1"/>
    <col min="17" max="17" width="9.140625" style="113" customWidth="1"/>
    <col min="18" max="254" width="9.140625" style="112" customWidth="1"/>
    <col min="255" max="255" width="3.28515625" style="112" customWidth="1"/>
    <col min="256" max="16384" width="11.85546875" style="112"/>
  </cols>
  <sheetData>
    <row r="1" spans="1:20" s="9" customFormat="1" ht="21" x14ac:dyDescent="0.25">
      <c r="A1" s="951" t="s">
        <v>753</v>
      </c>
      <c r="B1" s="951"/>
      <c r="I1" s="215"/>
      <c r="L1" s="111"/>
      <c r="P1" s="8"/>
      <c r="Q1" s="8"/>
      <c r="R1" s="8"/>
      <c r="S1" s="8"/>
      <c r="T1" s="8"/>
    </row>
    <row r="2" spans="1:20" ht="13.5" thickBot="1" x14ac:dyDescent="0.3">
      <c r="E2" s="952"/>
      <c r="F2" s="952"/>
      <c r="L2" s="111"/>
      <c r="O2" s="953" t="s">
        <v>469</v>
      </c>
      <c r="R2" s="113"/>
      <c r="S2" s="113"/>
      <c r="T2" s="113"/>
    </row>
    <row r="3" spans="1:20" ht="40.5" customHeight="1" x14ac:dyDescent="0.25">
      <c r="A3" s="1265" t="s">
        <v>448</v>
      </c>
      <c r="B3" s="1085" t="s">
        <v>448</v>
      </c>
      <c r="C3" s="1268" t="s">
        <v>1166</v>
      </c>
      <c r="D3" s="1271" t="s">
        <v>678</v>
      </c>
      <c r="E3" s="1241" t="s">
        <v>698</v>
      </c>
      <c r="F3" s="1228"/>
      <c r="G3" s="1228" t="s">
        <v>661</v>
      </c>
      <c r="H3" s="1228"/>
      <c r="I3" s="1228" t="s">
        <v>679</v>
      </c>
      <c r="J3" s="1228"/>
      <c r="K3" s="1220" t="s">
        <v>668</v>
      </c>
      <c r="L3" s="111"/>
      <c r="M3" s="1222" t="s">
        <v>714</v>
      </c>
      <c r="N3" s="1259" t="s">
        <v>736</v>
      </c>
      <c r="O3" s="1224" t="s">
        <v>663</v>
      </c>
    </row>
    <row r="4" spans="1:20" ht="15" customHeight="1" x14ac:dyDescent="0.25">
      <c r="A4" s="1266"/>
      <c r="B4" s="899" t="s">
        <v>1035</v>
      </c>
      <c r="C4" s="1269"/>
      <c r="D4" s="1272"/>
      <c r="E4" s="117" t="s">
        <v>699</v>
      </c>
      <c r="F4" s="109" t="s">
        <v>603</v>
      </c>
      <c r="G4" s="114" t="s">
        <v>695</v>
      </c>
      <c r="H4" s="109" t="s">
        <v>603</v>
      </c>
      <c r="I4" s="114" t="s">
        <v>680</v>
      </c>
      <c r="J4" s="109" t="s">
        <v>603</v>
      </c>
      <c r="K4" s="1221"/>
      <c r="L4" s="111"/>
      <c r="M4" s="1223"/>
      <c r="N4" s="1260"/>
      <c r="O4" s="1225"/>
    </row>
    <row r="5" spans="1:20" ht="15" customHeight="1" thickBot="1" x14ac:dyDescent="0.3">
      <c r="A5" s="1267"/>
      <c r="B5" s="690" t="s">
        <v>1036</v>
      </c>
      <c r="C5" s="1270"/>
      <c r="D5" s="1273"/>
      <c r="E5" s="119" t="s">
        <v>526</v>
      </c>
      <c r="F5" s="110" t="s">
        <v>527</v>
      </c>
      <c r="G5" s="110" t="s">
        <v>528</v>
      </c>
      <c r="H5" s="110" t="s">
        <v>529</v>
      </c>
      <c r="I5" s="110" t="s">
        <v>600</v>
      </c>
      <c r="J5" s="110" t="s">
        <v>601</v>
      </c>
      <c r="K5" s="901" t="s">
        <v>664</v>
      </c>
      <c r="L5" s="111"/>
      <c r="M5" s="119" t="s">
        <v>533</v>
      </c>
      <c r="N5" s="110" t="s">
        <v>534</v>
      </c>
      <c r="O5" s="901" t="s">
        <v>681</v>
      </c>
    </row>
    <row r="6" spans="1:20" s="111" customFormat="1" ht="30" customHeight="1" x14ac:dyDescent="0.25">
      <c r="A6" s="954">
        <v>1</v>
      </c>
      <c r="B6" s="955"/>
      <c r="C6" s="781"/>
      <c r="D6" s="673"/>
      <c r="E6" s="357"/>
      <c r="F6" s="358"/>
      <c r="G6" s="358"/>
      <c r="H6" s="358"/>
      <c r="I6" s="850">
        <f>+E6+G6</f>
        <v>0</v>
      </c>
      <c r="J6" s="850">
        <f>+F6+H6</f>
        <v>0</v>
      </c>
      <c r="K6" s="956">
        <f>I6-J6</f>
        <v>0</v>
      </c>
      <c r="M6" s="357"/>
      <c r="N6" s="358"/>
      <c r="O6" s="957">
        <f>J6+M6+N6</f>
        <v>0</v>
      </c>
      <c r="P6" s="363"/>
      <c r="Q6" s="363"/>
    </row>
    <row r="7" spans="1:20" s="111" customFormat="1" ht="30" customHeight="1" x14ac:dyDescent="0.25">
      <c r="A7" s="958">
        <v>2</v>
      </c>
      <c r="B7" s="959"/>
      <c r="C7" s="782"/>
      <c r="D7" s="385"/>
      <c r="E7" s="359"/>
      <c r="F7" s="360"/>
      <c r="G7" s="360"/>
      <c r="H7" s="360"/>
      <c r="I7" s="960">
        <f t="shared" ref="I7:J17" si="0">+E7+G7</f>
        <v>0</v>
      </c>
      <c r="J7" s="960">
        <f t="shared" si="0"/>
        <v>0</v>
      </c>
      <c r="K7" s="961">
        <f t="shared" ref="K7:K17" si="1">I7-J7</f>
        <v>0</v>
      </c>
      <c r="M7" s="359"/>
      <c r="N7" s="360"/>
      <c r="O7" s="961">
        <f t="shared" ref="O7:O17" si="2">+J7+M7+N7</f>
        <v>0</v>
      </c>
      <c r="P7" s="363"/>
      <c r="Q7" s="363"/>
    </row>
    <row r="8" spans="1:20" s="111" customFormat="1" ht="30" customHeight="1" x14ac:dyDescent="0.25">
      <c r="A8" s="958">
        <v>3</v>
      </c>
      <c r="B8" s="959"/>
      <c r="C8" s="782"/>
      <c r="D8" s="385"/>
      <c r="E8" s="359"/>
      <c r="F8" s="360"/>
      <c r="G8" s="360"/>
      <c r="H8" s="360"/>
      <c r="I8" s="960">
        <f t="shared" si="0"/>
        <v>0</v>
      </c>
      <c r="J8" s="960">
        <f t="shared" si="0"/>
        <v>0</v>
      </c>
      <c r="K8" s="961">
        <f t="shared" si="1"/>
        <v>0</v>
      </c>
      <c r="M8" s="359"/>
      <c r="N8" s="360"/>
      <c r="O8" s="961">
        <f t="shared" si="2"/>
        <v>0</v>
      </c>
      <c r="P8" s="363"/>
      <c r="Q8" s="363"/>
    </row>
    <row r="9" spans="1:20" s="111" customFormat="1" ht="30" customHeight="1" x14ac:dyDescent="0.25">
      <c r="A9" s="958">
        <v>4</v>
      </c>
      <c r="B9" s="959"/>
      <c r="C9" s="782"/>
      <c r="D9" s="385"/>
      <c r="E9" s="359"/>
      <c r="F9" s="360"/>
      <c r="G9" s="360"/>
      <c r="H9" s="360"/>
      <c r="I9" s="960">
        <f t="shared" si="0"/>
        <v>0</v>
      </c>
      <c r="J9" s="960">
        <f t="shared" si="0"/>
        <v>0</v>
      </c>
      <c r="K9" s="961">
        <f t="shared" si="1"/>
        <v>0</v>
      </c>
      <c r="M9" s="359"/>
      <c r="N9" s="360"/>
      <c r="O9" s="961">
        <f t="shared" si="2"/>
        <v>0</v>
      </c>
      <c r="P9" s="363"/>
      <c r="Q9" s="363"/>
    </row>
    <row r="10" spans="1:20" s="111" customFormat="1" ht="30" customHeight="1" x14ac:dyDescent="0.25">
      <c r="A10" s="958">
        <v>5</v>
      </c>
      <c r="B10" s="959"/>
      <c r="C10" s="782"/>
      <c r="D10" s="385"/>
      <c r="E10" s="359"/>
      <c r="F10" s="360"/>
      <c r="G10" s="360"/>
      <c r="H10" s="360"/>
      <c r="I10" s="960">
        <f t="shared" si="0"/>
        <v>0</v>
      </c>
      <c r="J10" s="960">
        <f t="shared" si="0"/>
        <v>0</v>
      </c>
      <c r="K10" s="961">
        <f t="shared" si="1"/>
        <v>0</v>
      </c>
      <c r="M10" s="359"/>
      <c r="N10" s="360"/>
      <c r="O10" s="961">
        <f t="shared" si="2"/>
        <v>0</v>
      </c>
      <c r="P10" s="363"/>
      <c r="Q10" s="363"/>
    </row>
    <row r="11" spans="1:20" s="111" customFormat="1" ht="30" customHeight="1" x14ac:dyDescent="0.25">
      <c r="A11" s="958">
        <v>6</v>
      </c>
      <c r="B11" s="959"/>
      <c r="C11" s="782"/>
      <c r="D11" s="385"/>
      <c r="E11" s="359"/>
      <c r="F11" s="360"/>
      <c r="G11" s="360"/>
      <c r="H11" s="360"/>
      <c r="I11" s="960">
        <f t="shared" si="0"/>
        <v>0</v>
      </c>
      <c r="J11" s="960">
        <f t="shared" si="0"/>
        <v>0</v>
      </c>
      <c r="K11" s="961">
        <f t="shared" si="1"/>
        <v>0</v>
      </c>
      <c r="M11" s="359"/>
      <c r="N11" s="360"/>
      <c r="O11" s="961">
        <f t="shared" si="2"/>
        <v>0</v>
      </c>
      <c r="P11" s="363"/>
      <c r="Q11" s="363"/>
    </row>
    <row r="12" spans="1:20" s="111" customFormat="1" ht="30" customHeight="1" x14ac:dyDescent="0.25">
      <c r="A12" s="958">
        <v>7</v>
      </c>
      <c r="B12" s="959"/>
      <c r="C12" s="782"/>
      <c r="D12" s="385"/>
      <c r="E12" s="359"/>
      <c r="F12" s="360"/>
      <c r="G12" s="360"/>
      <c r="H12" s="360"/>
      <c r="I12" s="962">
        <f t="shared" si="0"/>
        <v>0</v>
      </c>
      <c r="J12" s="962">
        <f t="shared" si="0"/>
        <v>0</v>
      </c>
      <c r="K12" s="963">
        <f t="shared" si="1"/>
        <v>0</v>
      </c>
      <c r="M12" s="359"/>
      <c r="N12" s="360"/>
      <c r="O12" s="963">
        <f t="shared" si="2"/>
        <v>0</v>
      </c>
      <c r="P12" s="363"/>
      <c r="Q12" s="363"/>
    </row>
    <row r="13" spans="1:20" ht="30" customHeight="1" x14ac:dyDescent="0.25">
      <c r="A13" s="958">
        <v>8</v>
      </c>
      <c r="B13" s="959"/>
      <c r="C13" s="782"/>
      <c r="D13" s="385"/>
      <c r="E13" s="361"/>
      <c r="F13" s="362"/>
      <c r="G13" s="362"/>
      <c r="H13" s="362"/>
      <c r="I13" s="960">
        <f t="shared" si="0"/>
        <v>0</v>
      </c>
      <c r="J13" s="960">
        <f t="shared" si="0"/>
        <v>0</v>
      </c>
      <c r="K13" s="961">
        <f t="shared" si="1"/>
        <v>0</v>
      </c>
      <c r="L13" s="111"/>
      <c r="M13" s="361"/>
      <c r="N13" s="362"/>
      <c r="O13" s="961">
        <f t="shared" si="2"/>
        <v>0</v>
      </c>
    </row>
    <row r="14" spans="1:20" ht="30" customHeight="1" x14ac:dyDescent="0.25">
      <c r="A14" s="958">
        <v>9</v>
      </c>
      <c r="B14" s="959"/>
      <c r="C14" s="782"/>
      <c r="D14" s="386"/>
      <c r="E14" s="361"/>
      <c r="F14" s="362"/>
      <c r="G14" s="362"/>
      <c r="H14" s="362"/>
      <c r="I14" s="960">
        <f t="shared" si="0"/>
        <v>0</v>
      </c>
      <c r="J14" s="960">
        <f t="shared" si="0"/>
        <v>0</v>
      </c>
      <c r="K14" s="961">
        <f t="shared" si="1"/>
        <v>0</v>
      </c>
      <c r="L14" s="111"/>
      <c r="M14" s="361"/>
      <c r="N14" s="362"/>
      <c r="O14" s="961">
        <f t="shared" si="2"/>
        <v>0</v>
      </c>
    </row>
    <row r="15" spans="1:20" ht="30" customHeight="1" x14ac:dyDescent="0.25">
      <c r="A15" s="958">
        <v>10</v>
      </c>
      <c r="B15" s="959"/>
      <c r="C15" s="782"/>
      <c r="D15" s="386"/>
      <c r="E15" s="361"/>
      <c r="F15" s="362"/>
      <c r="G15" s="362"/>
      <c r="H15" s="362"/>
      <c r="I15" s="960">
        <f t="shared" si="0"/>
        <v>0</v>
      </c>
      <c r="J15" s="960">
        <f t="shared" si="0"/>
        <v>0</v>
      </c>
      <c r="K15" s="961">
        <f t="shared" si="1"/>
        <v>0</v>
      </c>
      <c r="L15" s="111"/>
      <c r="M15" s="361"/>
      <c r="N15" s="362"/>
      <c r="O15" s="961">
        <f t="shared" si="2"/>
        <v>0</v>
      </c>
    </row>
    <row r="16" spans="1:20" ht="30" customHeight="1" x14ac:dyDescent="0.25">
      <c r="A16" s="958">
        <f>A15+1</f>
        <v>11</v>
      </c>
      <c r="B16" s="964"/>
      <c r="C16" s="783"/>
      <c r="D16" s="387"/>
      <c r="E16" s="388"/>
      <c r="F16" s="389"/>
      <c r="G16" s="389"/>
      <c r="H16" s="389"/>
      <c r="I16" s="965">
        <f t="shared" si="0"/>
        <v>0</v>
      </c>
      <c r="J16" s="965">
        <f t="shared" si="0"/>
        <v>0</v>
      </c>
      <c r="K16" s="966">
        <f t="shared" si="1"/>
        <v>0</v>
      </c>
      <c r="L16" s="111"/>
      <c r="M16" s="361"/>
      <c r="N16" s="362"/>
      <c r="O16" s="961">
        <f t="shared" si="2"/>
        <v>0</v>
      </c>
    </row>
    <row r="17" spans="1:17" ht="30" customHeight="1" thickBot="1" x14ac:dyDescent="0.3">
      <c r="A17" s="958">
        <f>A16+1</f>
        <v>12</v>
      </c>
      <c r="B17" s="964"/>
      <c r="C17" s="783"/>
      <c r="D17" s="390"/>
      <c r="E17" s="388"/>
      <c r="F17" s="389"/>
      <c r="G17" s="389"/>
      <c r="H17" s="389"/>
      <c r="I17" s="965">
        <f t="shared" si="0"/>
        <v>0</v>
      </c>
      <c r="J17" s="965">
        <f t="shared" si="0"/>
        <v>0</v>
      </c>
      <c r="K17" s="966">
        <f t="shared" si="1"/>
        <v>0</v>
      </c>
      <c r="L17" s="111"/>
      <c r="M17" s="361"/>
      <c r="N17" s="362"/>
      <c r="O17" s="961">
        <f t="shared" si="2"/>
        <v>0</v>
      </c>
    </row>
    <row r="18" spans="1:17" s="115" customFormat="1" ht="30" customHeight="1" thickBot="1" x14ac:dyDescent="0.3">
      <c r="A18" s="967">
        <f>A17+1</f>
        <v>13</v>
      </c>
      <c r="B18" s="968">
        <v>10</v>
      </c>
      <c r="C18" s="969" t="s">
        <v>1004</v>
      </c>
      <c r="D18" s="780"/>
      <c r="E18" s="970">
        <f t="shared" ref="E18:K18" si="3">SUM(E6:E17)</f>
        <v>0</v>
      </c>
      <c r="F18" s="971">
        <f t="shared" si="3"/>
        <v>0</v>
      </c>
      <c r="G18" s="971">
        <f t="shared" si="3"/>
        <v>0</v>
      </c>
      <c r="H18" s="971">
        <f t="shared" si="3"/>
        <v>0</v>
      </c>
      <c r="I18" s="971">
        <f t="shared" si="3"/>
        <v>0</v>
      </c>
      <c r="J18" s="971">
        <f t="shared" si="3"/>
        <v>0</v>
      </c>
      <c r="K18" s="972">
        <f t="shared" si="3"/>
        <v>0</v>
      </c>
      <c r="L18" s="111"/>
      <c r="M18" s="970">
        <f>SUM(M6:M17)</f>
        <v>0</v>
      </c>
      <c r="N18" s="971">
        <f>SUM(N6:N17)</f>
        <v>0</v>
      </c>
      <c r="O18" s="972">
        <f>SUM(O6:O17)</f>
        <v>0</v>
      </c>
      <c r="P18" s="364"/>
      <c r="Q18" s="973"/>
    </row>
    <row r="19" spans="1:17" s="115" customFormat="1" ht="15" x14ac:dyDescent="0.25">
      <c r="A19" s="974"/>
      <c r="B19" s="974"/>
      <c r="C19" s="975"/>
      <c r="D19" s="975"/>
      <c r="E19" s="976"/>
      <c r="F19" s="976"/>
      <c r="G19" s="976"/>
      <c r="H19" s="976"/>
      <c r="I19" s="976"/>
      <c r="J19" s="976"/>
      <c r="K19" s="976"/>
      <c r="L19" s="111"/>
      <c r="M19" s="976"/>
      <c r="N19" s="976"/>
      <c r="O19" s="976"/>
      <c r="P19" s="364"/>
      <c r="Q19" s="364"/>
    </row>
    <row r="20" spans="1:17" ht="18" customHeight="1" x14ac:dyDescent="0.25">
      <c r="A20" s="112" t="s">
        <v>562</v>
      </c>
      <c r="L20" s="111"/>
    </row>
    <row r="21" spans="1:17" ht="24" customHeight="1" x14ac:dyDescent="0.25">
      <c r="A21" s="1263" t="s">
        <v>1051</v>
      </c>
      <c r="B21" s="1263"/>
      <c r="C21" s="1263"/>
      <c r="D21" s="1263"/>
      <c r="E21" s="1263"/>
      <c r="F21" s="1263"/>
      <c r="G21" s="1263"/>
      <c r="H21" s="1263"/>
      <c r="I21" s="1263"/>
      <c r="J21" s="1263"/>
      <c r="K21" s="1263"/>
      <c r="L21" s="1263"/>
      <c r="M21" s="1263"/>
      <c r="N21" s="1263"/>
      <c r="O21" s="1263"/>
    </row>
    <row r="22" spans="1:17" ht="14.25" customHeight="1" x14ac:dyDescent="0.25">
      <c r="A22" s="1263" t="s">
        <v>1096</v>
      </c>
      <c r="B22" s="1263"/>
      <c r="C22" s="1263"/>
      <c r="D22" s="1263"/>
      <c r="E22" s="1263"/>
      <c r="F22" s="1263"/>
      <c r="G22" s="1263"/>
      <c r="H22" s="1263"/>
      <c r="I22" s="1263"/>
      <c r="J22" s="1263"/>
      <c r="K22" s="1263"/>
      <c r="L22" s="1263"/>
      <c r="M22" s="1263"/>
      <c r="N22" s="1263"/>
      <c r="O22" s="1263"/>
    </row>
    <row r="23" spans="1:17" x14ac:dyDescent="0.25">
      <c r="A23" s="1263" t="s">
        <v>700</v>
      </c>
      <c r="B23" s="1263"/>
      <c r="C23" s="1263"/>
      <c r="D23" s="1263"/>
      <c r="E23" s="1263"/>
      <c r="F23" s="1263"/>
      <c r="G23" s="1263"/>
      <c r="H23" s="1263"/>
      <c r="I23" s="1263"/>
      <c r="J23" s="1263"/>
      <c r="K23" s="1263"/>
      <c r="L23" s="1263"/>
      <c r="M23" s="1263"/>
      <c r="N23" s="1263"/>
      <c r="O23" s="1263"/>
    </row>
    <row r="24" spans="1:17" ht="12.75" customHeight="1" x14ac:dyDescent="0.25">
      <c r="A24" s="1263" t="s">
        <v>1005</v>
      </c>
      <c r="B24" s="1263"/>
      <c r="C24" s="1263"/>
      <c r="D24" s="1263"/>
      <c r="E24" s="1263"/>
      <c r="F24" s="1263"/>
      <c r="G24" s="1263"/>
      <c r="H24" s="1263"/>
      <c r="I24" s="1263"/>
      <c r="J24" s="1263"/>
      <c r="K24" s="1263"/>
      <c r="L24" s="1263"/>
      <c r="M24" s="1263"/>
      <c r="N24" s="1263"/>
      <c r="O24" s="1263"/>
    </row>
    <row r="25" spans="1:17" ht="12.75" customHeight="1" x14ac:dyDescent="0.25">
      <c r="A25" s="1263" t="s">
        <v>1052</v>
      </c>
      <c r="B25" s="1263"/>
      <c r="C25" s="1263"/>
      <c r="D25" s="1263"/>
      <c r="E25" s="1263"/>
      <c r="F25" s="1263"/>
      <c r="G25" s="1263"/>
      <c r="H25" s="1263"/>
      <c r="I25" s="1263"/>
      <c r="J25" s="1263"/>
      <c r="K25" s="1263"/>
      <c r="L25" s="1263"/>
      <c r="M25" s="1263"/>
      <c r="N25" s="1263"/>
      <c r="O25" s="1263"/>
    </row>
    <row r="26" spans="1:17" ht="12.75" customHeight="1" x14ac:dyDescent="0.25">
      <c r="A26" s="1263" t="s">
        <v>1167</v>
      </c>
      <c r="B26" s="1263"/>
      <c r="C26" s="1263"/>
      <c r="D26" s="1263"/>
      <c r="E26" s="1263"/>
      <c r="F26" s="1082"/>
      <c r="G26" s="1082"/>
      <c r="H26" s="1082"/>
      <c r="I26" s="1082"/>
      <c r="J26" s="1082"/>
      <c r="K26" s="1082"/>
      <c r="L26" s="1082"/>
      <c r="M26" s="1082"/>
      <c r="N26" s="1082"/>
      <c r="O26" s="1082"/>
    </row>
    <row r="27" spans="1:17" ht="12.75" customHeight="1" x14ac:dyDescent="0.25">
      <c r="A27" s="1263" t="s">
        <v>1145</v>
      </c>
      <c r="B27" s="1263"/>
      <c r="C27" s="1263"/>
      <c r="D27" s="1263"/>
      <c r="E27" s="1264"/>
      <c r="F27" s="1264"/>
      <c r="G27" s="1082"/>
      <c r="H27" s="1082"/>
      <c r="I27" s="1082"/>
      <c r="J27" s="1082"/>
      <c r="K27" s="1082"/>
      <c r="L27" s="1082"/>
      <c r="M27" s="1082"/>
      <c r="N27" s="1082"/>
      <c r="O27" s="1082"/>
    </row>
    <row r="29" spans="1:17" x14ac:dyDescent="0.25">
      <c r="A29" s="112" t="s">
        <v>1122</v>
      </c>
    </row>
    <row r="30" spans="1:17" s="113" customFormat="1" x14ac:dyDescent="0.25"/>
    <row r="31" spans="1:17" s="113" customFormat="1" x14ac:dyDescent="0.25"/>
    <row r="32" spans="1:17" s="113" customFormat="1" x14ac:dyDescent="0.25"/>
    <row r="33" s="113" customFormat="1" x14ac:dyDescent="0.25"/>
    <row r="34" s="113" customFormat="1" x14ac:dyDescent="0.25"/>
    <row r="35" s="113" customFormat="1" x14ac:dyDescent="0.25"/>
    <row r="36" s="113" customFormat="1" x14ac:dyDescent="0.25"/>
    <row r="37" s="113" customFormat="1" x14ac:dyDescent="0.25"/>
    <row r="38" s="113" customFormat="1" x14ac:dyDescent="0.25"/>
    <row r="39" s="113" customFormat="1" x14ac:dyDescent="0.25"/>
    <row r="40" s="113" customFormat="1" x14ac:dyDescent="0.25"/>
    <row r="41" s="113" customFormat="1" x14ac:dyDescent="0.25"/>
  </sheetData>
  <mergeCells count="17">
    <mergeCell ref="A22:O22"/>
    <mergeCell ref="A3:A5"/>
    <mergeCell ref="C3:C5"/>
    <mergeCell ref="D3:D5"/>
    <mergeCell ref="E3:F3"/>
    <mergeCell ref="G3:H3"/>
    <mergeCell ref="I3:J3"/>
    <mergeCell ref="K3:K4"/>
    <mergeCell ref="M3:M4"/>
    <mergeCell ref="N3:N4"/>
    <mergeCell ref="O3:O4"/>
    <mergeCell ref="A21:O21"/>
    <mergeCell ref="A23:O23"/>
    <mergeCell ref="A24:O24"/>
    <mergeCell ref="A25:O25"/>
    <mergeCell ref="A26:E26"/>
    <mergeCell ref="A27:F27"/>
  </mergeCells>
  <printOptions horizontalCentered="1" verticalCentered="1"/>
  <pageMargins left="0.11811023622047245" right="0.11811023622047245" top="0.39370078740157483" bottom="0.39370078740157483" header="0.51181102362204722" footer="0.51181102362204722"/>
  <pageSetup paperSize="9" scale="6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23</vt:i4>
      </vt:variant>
      <vt:variant>
        <vt:lpstr>Pojmenované oblasti</vt:lpstr>
      </vt:variant>
      <vt:variant>
        <vt:i4>28</vt:i4>
      </vt:variant>
    </vt:vector>
  </HeadingPairs>
  <TitlesOfParts>
    <vt:vector size="51" baseType="lpstr">
      <vt:lpstr>1</vt:lpstr>
      <vt:lpstr>2</vt:lpstr>
      <vt:lpstr>2a</vt:lpstr>
      <vt:lpstr>2b</vt:lpstr>
      <vt:lpstr>3</vt:lpstr>
      <vt:lpstr>5 </vt:lpstr>
      <vt:lpstr>5.a</vt:lpstr>
      <vt:lpstr>5.b</vt:lpstr>
      <vt:lpstr>5.c</vt:lpstr>
      <vt:lpstr>5.d</vt:lpstr>
      <vt:lpstr>6</vt:lpstr>
      <vt:lpstr>7</vt:lpstr>
      <vt:lpstr>8</vt:lpstr>
      <vt:lpstr>9</vt:lpstr>
      <vt:lpstr>10</vt:lpstr>
      <vt:lpstr>11</vt:lpstr>
      <vt:lpstr>11.a</vt:lpstr>
      <vt:lpstr>11.b</vt:lpstr>
      <vt:lpstr>11.c</vt:lpstr>
      <vt:lpstr>11.d</vt:lpstr>
      <vt:lpstr>11.e</vt:lpstr>
      <vt:lpstr>11.f</vt:lpstr>
      <vt:lpstr>11.g</vt:lpstr>
      <vt:lpstr>'1'!Názvy_tisku</vt:lpstr>
      <vt:lpstr>'2'!Názvy_tisku</vt:lpstr>
      <vt:lpstr>'2a'!Názvy_tisku</vt:lpstr>
      <vt:lpstr>'2b'!Názvy_tisku</vt:lpstr>
      <vt:lpstr>'5 '!Názvy_tisku</vt:lpstr>
      <vt:lpstr>'1'!Oblast_tisku</vt:lpstr>
      <vt:lpstr>'10'!Oblast_tisku</vt:lpstr>
      <vt:lpstr>'11'!Oblast_tisku</vt:lpstr>
      <vt:lpstr>'11.a'!Oblast_tisku</vt:lpstr>
      <vt:lpstr>'11.b'!Oblast_tisku</vt:lpstr>
      <vt:lpstr>'11.c'!Oblast_tisku</vt:lpstr>
      <vt:lpstr>'11.d'!Oblast_tisku</vt:lpstr>
      <vt:lpstr>'11.e'!Oblast_tisku</vt:lpstr>
      <vt:lpstr>'11.f'!Oblast_tisku</vt:lpstr>
      <vt:lpstr>'11.g'!Oblast_tisku</vt:lpstr>
      <vt:lpstr>'2'!Oblast_tisku</vt:lpstr>
      <vt:lpstr>'2a'!Oblast_tisku</vt:lpstr>
      <vt:lpstr>'2b'!Oblast_tisku</vt:lpstr>
      <vt:lpstr>'3'!Oblast_tisku</vt:lpstr>
      <vt:lpstr>'5 '!Oblast_tisku</vt:lpstr>
      <vt:lpstr>'5.a'!Oblast_tisku</vt:lpstr>
      <vt:lpstr>'5.b'!Oblast_tisku</vt:lpstr>
      <vt:lpstr>'5.c'!Oblast_tisku</vt:lpstr>
      <vt:lpstr>'5.d'!Oblast_tisku</vt:lpstr>
      <vt:lpstr>'6'!Oblast_tisku</vt:lpstr>
      <vt:lpstr>'7'!Oblast_tisku</vt:lpstr>
      <vt:lpstr>'8'!Oblast_tisku</vt:lpstr>
      <vt:lpstr>'9'!Oblast_tisku</vt:lpstr>
    </vt:vector>
  </TitlesOfParts>
  <Company>Ministerstvo školství, mládeže a tělovýchovy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machackova</dc:creator>
  <cp:lastModifiedBy>Eva Procházková</cp:lastModifiedBy>
  <cp:lastPrinted>2025-04-10T13:58:23Z</cp:lastPrinted>
  <dcterms:created xsi:type="dcterms:W3CDTF">2010-10-08T09:48:15Z</dcterms:created>
  <dcterms:modified xsi:type="dcterms:W3CDTF">2025-04-10T13:59:13Z</dcterms:modified>
</cp:coreProperties>
</file>